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10" activeTab="2"/>
  </bookViews>
  <sheets>
    <sheet name="Overview" sheetId="1" r:id="rId1"/>
    <sheet name="Procurement" sheetId="2" state="hidden" r:id="rId2"/>
    <sheet name="Financial Data" sheetId="3" r:id="rId3"/>
    <sheet name="Risk Assessment" sheetId="4" r:id="rId4"/>
    <sheet name="Ratings" sheetId="5" r:id="rId5"/>
    <sheet name="Project Indicator" sheetId="6" r:id="rId6"/>
    <sheet name="Lessons Learned" sheetId="7" r:id="rId7"/>
    <sheet name="Results Tracker" sheetId="8" r:id="rId8"/>
    <sheet name="Annex Results Tracker" sheetId="9" r:id="rId9"/>
  </sheets>
  <externalReferences>
    <externalReference r:id="rId12"/>
  </externalReferences>
  <definedNames>
    <definedName name="Month">'[1]Dropdowns'!$G$2:$G$13</definedName>
    <definedName name="Year">'[1]Dropdowns'!$H$2:$H$36</definedName>
  </definedNames>
  <calcPr fullCalcOnLoad="1"/>
</workbook>
</file>

<file path=xl/comments8.xml><?xml version="1.0" encoding="utf-8"?>
<comments xmlns="http://schemas.openxmlformats.org/spreadsheetml/2006/main">
  <authors>
    <author>Soledad Moreiras</author>
  </authors>
  <commentList>
    <comment ref="C34" authorId="0">
      <text>
        <r>
          <rPr>
            <b/>
            <sz val="9"/>
            <rFont val="Tahoma"/>
            <family val="2"/>
          </rPr>
          <t>Soledad Moreiras:</t>
        </r>
        <r>
          <rPr>
            <sz val="9"/>
            <rFont val="Tahoma"/>
            <family val="2"/>
          </rPr>
          <t xml:space="preserve">
There is no place to include the number of targeted institutions. The Project target is 5 institutions</t>
        </r>
      </text>
    </comment>
  </commentList>
</comments>
</file>

<file path=xl/sharedStrings.xml><?xml version="1.0" encoding="utf-8"?>
<sst xmlns="http://schemas.openxmlformats.org/spreadsheetml/2006/main" count="953" uniqueCount="769">
  <si>
    <r>
      <rPr>
        <b/>
        <sz val="14"/>
        <color indexed="8"/>
        <rFont val="Times New Roman"/>
        <family val="1"/>
      </rPr>
      <t>Project Performance Report (PPR)</t>
    </r>
  </si>
  <si>
    <r>
      <rPr>
        <b/>
        <sz val="11"/>
        <color indexed="8"/>
        <rFont val="Times New Roman"/>
        <family val="1"/>
      </rPr>
      <t>Period of Report (Dates)</t>
    </r>
  </si>
  <si>
    <r>
      <rPr>
        <b/>
        <sz val="11"/>
        <rFont val="Times New Roman"/>
        <family val="1"/>
      </rPr>
      <t>October 2015 - September 2016</t>
    </r>
  </si>
  <si>
    <r>
      <rPr>
        <b/>
        <sz val="11"/>
        <color indexed="8"/>
        <rFont val="Times New Roman"/>
        <family val="1"/>
      </rPr>
      <t xml:space="preserve">Project Title: </t>
    </r>
  </si>
  <si>
    <r>
      <rPr>
        <sz val="11"/>
        <color indexed="8"/>
        <rFont val="Times New Roman"/>
        <family val="1"/>
      </rPr>
      <t>Enhancing the Adaptive Capacity and Increasing Resilience of Small-size Agricultural Producers of the Northeast of Argentina</t>
    </r>
  </si>
  <si>
    <r>
      <rPr>
        <b/>
        <sz val="11"/>
        <color indexed="8"/>
        <rFont val="Times New Roman"/>
        <family val="1"/>
      </rPr>
      <t xml:space="preserve">Project Summary: </t>
    </r>
  </si>
  <si>
    <r>
      <rPr>
        <sz val="11"/>
        <color indexed="8"/>
        <rFont val="Times New Roman"/>
        <family val="1"/>
      </rPr>
      <t xml:space="preserve">The overall project objective is to increase the adaptive capacity and resilience of small-scale agriculture producers to the impacts of climate change and its variability, particularly those deriving from the increase in the intensity of hydro-meteorological events such as floods and droughts. The project has three components: 1) Improvement of the adaptive capacity to climate change and its variability of small-scale producers of North-eastern Argentina; 2) Strengthening of information, monitoring and climate information management systems; and 3) Generation of local and regional capabilities on the impact of climate change and its variability, and implementation of adaptation measures.
</t>
    </r>
  </si>
  <si>
    <r>
      <rPr>
        <b/>
        <sz val="11"/>
        <color indexed="8"/>
        <rFont val="Times New Roman"/>
        <family val="1"/>
      </rPr>
      <t xml:space="preserve">Database Number: </t>
    </r>
  </si>
  <si>
    <r>
      <rPr>
        <b/>
        <sz val="11"/>
        <color indexed="8"/>
        <rFont val="Times New Roman"/>
        <family val="1"/>
      </rPr>
      <t>Implementing Entity (IE) [name]:</t>
    </r>
  </si>
  <si>
    <r>
      <rPr>
        <sz val="11"/>
        <color indexed="8"/>
        <rFont val="Times New Roman"/>
        <family val="1"/>
      </rPr>
      <t>UCAR - Unit for Rural Change</t>
    </r>
  </si>
  <si>
    <r>
      <rPr>
        <b/>
        <sz val="11"/>
        <color indexed="8"/>
        <rFont val="Times New Roman"/>
        <family val="1"/>
      </rPr>
      <t>Type of IE:</t>
    </r>
  </si>
  <si>
    <r>
      <rPr>
        <sz val="11"/>
        <color indexed="8"/>
        <rFont val="Times New Roman"/>
        <family val="1"/>
      </rPr>
      <t>National Implementing Entity</t>
    </r>
  </si>
  <si>
    <r>
      <rPr>
        <b/>
        <sz val="11"/>
        <color indexed="8"/>
        <rFont val="Times New Roman"/>
        <family val="1"/>
      </rPr>
      <t xml:space="preserve">Country(ies): </t>
    </r>
  </si>
  <si>
    <r>
      <rPr>
        <sz val="11"/>
        <color indexed="8"/>
        <rFont val="Times New Roman"/>
        <family val="1"/>
      </rPr>
      <t>Argentina</t>
    </r>
  </si>
  <si>
    <r>
      <rPr>
        <b/>
        <sz val="11"/>
        <color indexed="8"/>
        <rFont val="Times New Roman"/>
        <family val="1"/>
      </rPr>
      <t>Relevant Geographic Points (i.e. cities, villages, bodies of water):</t>
    </r>
  </si>
  <si>
    <r>
      <rPr>
        <sz val="11"/>
        <color indexed="8"/>
        <rFont val="Times New Roman"/>
        <family val="1"/>
      </rPr>
      <t>Provinces of Chaco, Santiago del Estero, Santa Fe and Corrientes.</t>
    </r>
  </si>
  <si>
    <r>
      <rPr>
        <b/>
        <sz val="11"/>
        <color indexed="8"/>
        <rFont val="Times New Roman"/>
        <family val="1"/>
      </rPr>
      <t>Project Milestones</t>
    </r>
  </si>
  <si>
    <r>
      <rPr>
        <i/>
        <sz val="11"/>
        <color indexed="8"/>
        <rFont val="Times New Roman"/>
        <family val="1"/>
      </rPr>
      <t>Milestone</t>
    </r>
  </si>
  <si>
    <r>
      <rPr>
        <b/>
        <sz val="11"/>
        <color indexed="8"/>
        <rFont val="Times New Roman"/>
        <family val="1"/>
      </rPr>
      <t>AFB Approval Date:</t>
    </r>
  </si>
  <si>
    <r>
      <rPr>
        <b/>
        <sz val="11"/>
        <color indexed="8"/>
        <rFont val="Times New Roman"/>
        <family val="1"/>
      </rPr>
      <t>IE-AFB Agreement Signature Date:</t>
    </r>
  </si>
  <si>
    <r>
      <rPr>
        <b/>
        <sz val="11"/>
        <color indexed="8"/>
        <rFont val="Times New Roman"/>
        <family val="1"/>
      </rPr>
      <t>Start of Project/Program:</t>
    </r>
  </si>
  <si>
    <r>
      <rPr>
        <b/>
        <sz val="11"/>
        <color indexed="8"/>
        <rFont val="Times New Roman"/>
        <family val="1"/>
      </rPr>
      <t>Mid-term Review Date (if planned):</t>
    </r>
  </si>
  <si>
    <r>
      <rPr>
        <b/>
        <sz val="11"/>
        <color indexed="8"/>
        <rFont val="Times New Roman"/>
        <family val="1"/>
      </rPr>
      <t>Terminal Evaluation Date:</t>
    </r>
  </si>
  <si>
    <r>
      <rPr>
        <sz val="11"/>
        <color indexed="8"/>
        <rFont val="Times New Roman"/>
        <family val="1"/>
      </rPr>
      <t>-</t>
    </r>
  </si>
  <si>
    <r>
      <rPr>
        <b/>
        <sz val="11"/>
        <color indexed="8"/>
        <rFont val="Times New Roman"/>
        <family val="1"/>
      </rPr>
      <t>List documents/ reports/ brochures / articles that have been prepared about the project.</t>
    </r>
  </si>
  <si>
    <r>
      <rPr>
        <b/>
        <sz val="11"/>
        <color indexed="8"/>
        <rFont val="Times New Roman"/>
        <family val="1"/>
      </rPr>
      <t>List the Website address (URL) of project.</t>
    </r>
  </si>
  <si>
    <r>
      <rPr>
        <u val="single"/>
        <sz val="11"/>
        <color indexed="12"/>
        <rFont val="Calibri"/>
        <family val="2"/>
      </rPr>
      <t>http://www.ucar.gob.ar/index.php/institucional/fondo-de-adaptacion-para-el-cambio-climatico</t>
    </r>
  </si>
  <si>
    <r>
      <rPr>
        <b/>
        <sz val="11"/>
        <color indexed="12"/>
        <rFont val="Times New Roman"/>
        <family val="1"/>
      </rPr>
      <t xml:space="preserve">Project contacts:  </t>
    </r>
  </si>
  <si>
    <r>
      <rPr>
        <b/>
        <sz val="11"/>
        <color indexed="8"/>
        <rFont val="Times New Roman"/>
        <family val="1"/>
      </rPr>
      <t>National Project Manager/Coordinator</t>
    </r>
  </si>
  <si>
    <r>
      <rPr>
        <sz val="11"/>
        <color indexed="8"/>
        <rFont val="Times New Roman"/>
        <family val="1"/>
      </rPr>
      <t xml:space="preserve">Name: </t>
    </r>
  </si>
  <si>
    <r>
      <rPr>
        <sz val="11"/>
        <color indexed="8"/>
        <rFont val="Times New Roman"/>
        <family val="1"/>
      </rPr>
      <t>Mario Nanclares</t>
    </r>
  </si>
  <si>
    <r>
      <rPr>
        <sz val="11"/>
        <color indexed="8"/>
        <rFont val="Times New Roman"/>
        <family val="1"/>
      </rPr>
      <t xml:space="preserve">Email: </t>
    </r>
  </si>
  <si>
    <r>
      <rPr>
        <u val="single"/>
        <sz val="11"/>
        <color indexed="12"/>
        <rFont val="Calibri"/>
        <family val="2"/>
      </rPr>
      <t>mnanclares@prosap.gov.ar</t>
    </r>
  </si>
  <si>
    <r>
      <rPr>
        <sz val="11"/>
        <color indexed="8"/>
        <rFont val="Times New Roman"/>
        <family val="1"/>
      </rPr>
      <t xml:space="preserve">Date: </t>
    </r>
  </si>
  <si>
    <r>
      <rPr>
        <b/>
        <sz val="11"/>
        <color indexed="8"/>
        <rFont val="Times New Roman"/>
        <family val="1"/>
      </rPr>
      <t>Government DA</t>
    </r>
  </si>
  <si>
    <r>
      <rPr>
        <sz val="11"/>
        <color indexed="8"/>
        <rFont val="Times New Roman"/>
        <family val="1"/>
      </rPr>
      <t xml:space="preserve">Name: </t>
    </r>
  </si>
  <si>
    <r>
      <rPr>
        <sz val="11"/>
        <color indexed="8"/>
        <rFont val="Times New Roman"/>
        <family val="1"/>
      </rPr>
      <t>Lucas Di Pietro</t>
    </r>
  </si>
  <si>
    <r>
      <rPr>
        <sz val="11"/>
        <color indexed="8"/>
        <rFont val="Times New Roman"/>
        <family val="1"/>
      </rPr>
      <t xml:space="preserve">Email: </t>
    </r>
  </si>
  <si>
    <r>
      <rPr>
        <u val="single"/>
        <sz val="11"/>
        <color indexed="12"/>
        <rFont val="Calibri"/>
        <family val="2"/>
      </rPr>
      <t>ldipietro@ambiente.gob.ar</t>
    </r>
  </si>
  <si>
    <r>
      <rPr>
        <sz val="11"/>
        <color indexed="8"/>
        <rFont val="Times New Roman"/>
        <family val="1"/>
      </rPr>
      <t xml:space="preserve">Date: </t>
    </r>
  </si>
  <si>
    <r>
      <rPr>
        <b/>
        <sz val="11"/>
        <color indexed="8"/>
        <rFont val="Times New Roman"/>
        <family val="1"/>
      </rPr>
      <t>Implementing Entity</t>
    </r>
  </si>
  <si>
    <r>
      <rPr>
        <sz val="11"/>
        <color indexed="8"/>
        <rFont val="Times New Roman"/>
        <family val="1"/>
      </rPr>
      <t xml:space="preserve">Name: </t>
    </r>
  </si>
  <si>
    <r>
      <rPr>
        <sz val="11"/>
        <color indexed="8"/>
        <rFont val="Times New Roman"/>
        <family val="1"/>
      </rPr>
      <t>Mario Nanclares</t>
    </r>
  </si>
  <si>
    <r>
      <rPr>
        <sz val="11"/>
        <color indexed="8"/>
        <rFont val="Times New Roman"/>
        <family val="1"/>
      </rPr>
      <t xml:space="preserve">Email: </t>
    </r>
  </si>
  <si>
    <r>
      <rPr>
        <u val="single"/>
        <sz val="11"/>
        <color indexed="12"/>
        <rFont val="Calibri"/>
        <family val="2"/>
      </rPr>
      <t>mnanclares@prosap.gov.ar</t>
    </r>
  </si>
  <si>
    <r>
      <rPr>
        <sz val="11"/>
        <color indexed="8"/>
        <rFont val="Times New Roman"/>
        <family val="1"/>
      </rPr>
      <t xml:space="preserve">Date: </t>
    </r>
  </si>
  <si>
    <r>
      <rPr>
        <b/>
        <sz val="11"/>
        <color indexed="8"/>
        <rFont val="Times New Roman"/>
        <family val="1"/>
      </rPr>
      <t>Executing Agency</t>
    </r>
  </si>
  <si>
    <r>
      <rPr>
        <sz val="11"/>
        <color indexed="8"/>
        <rFont val="Times New Roman"/>
        <family val="1"/>
      </rPr>
      <t xml:space="preserve">Name: </t>
    </r>
  </si>
  <si>
    <r>
      <rPr>
        <sz val="11"/>
        <color indexed="8"/>
        <rFont val="Times New Roman"/>
        <family val="1"/>
      </rPr>
      <t>INTA - Diego Ramilo</t>
    </r>
  </si>
  <si>
    <r>
      <rPr>
        <sz val="11"/>
        <color indexed="8"/>
        <rFont val="Times New Roman"/>
        <family val="1"/>
      </rPr>
      <t xml:space="preserve">Email: </t>
    </r>
  </si>
  <si>
    <r>
      <rPr>
        <u val="single"/>
        <sz val="11"/>
        <color indexed="12"/>
        <rFont val="Calibri"/>
        <family val="2"/>
      </rPr>
      <t>ramilo.diegonicolas@inta.gob.ar</t>
    </r>
  </si>
  <si>
    <r>
      <rPr>
        <sz val="11"/>
        <color indexed="8"/>
        <rFont val="Times New Roman"/>
        <family val="1"/>
      </rPr>
      <t xml:space="preserve">Date: </t>
    </r>
  </si>
  <si>
    <r>
      <rPr>
        <b/>
        <sz val="11"/>
        <color indexed="8"/>
        <rFont val="Times New Roman"/>
        <family val="1"/>
      </rPr>
      <t>Executing Agency</t>
    </r>
  </si>
  <si>
    <r>
      <rPr>
        <sz val="11"/>
        <color indexed="8"/>
        <rFont val="Times New Roman"/>
        <family val="1"/>
      </rPr>
      <t xml:space="preserve">Name: </t>
    </r>
  </si>
  <si>
    <r>
      <rPr>
        <sz val="11"/>
        <color indexed="8"/>
        <rFont val="Times New Roman"/>
        <family val="1"/>
      </rPr>
      <t>ORA - Sandra Occhiuzzi</t>
    </r>
  </si>
  <si>
    <r>
      <rPr>
        <sz val="11"/>
        <color indexed="8"/>
        <rFont val="Times New Roman"/>
        <family val="1"/>
      </rPr>
      <t xml:space="preserve">Email: </t>
    </r>
  </si>
  <si>
    <r>
      <rPr>
        <u val="single"/>
        <sz val="11"/>
        <color indexed="12"/>
        <rFont val="Calibri"/>
        <family val="2"/>
      </rPr>
      <t>socchi@minagri.gob.ar</t>
    </r>
  </si>
  <si>
    <r>
      <rPr>
        <sz val="11"/>
        <color indexed="8"/>
        <rFont val="Times New Roman"/>
        <family val="1"/>
      </rPr>
      <t xml:space="preserve">Date: </t>
    </r>
  </si>
  <si>
    <r>
      <rPr>
        <b/>
        <sz val="11"/>
        <color indexed="8"/>
        <rFont val="Times New Roman"/>
        <family val="1"/>
      </rPr>
      <t>Executing Agency</t>
    </r>
  </si>
  <si>
    <r>
      <rPr>
        <sz val="11"/>
        <color indexed="8"/>
        <rFont val="Times New Roman"/>
        <family val="1"/>
      </rPr>
      <t xml:space="preserve">Name: </t>
    </r>
  </si>
  <si>
    <r>
      <rPr>
        <sz val="11"/>
        <color indexed="8"/>
        <rFont val="Times New Roman"/>
        <family val="1"/>
      </rPr>
      <t>DCC - Nazareno Castillo</t>
    </r>
  </si>
  <si>
    <r>
      <rPr>
        <sz val="11"/>
        <color indexed="8"/>
        <rFont val="Times New Roman"/>
        <family val="1"/>
      </rPr>
      <t xml:space="preserve">Email: </t>
    </r>
  </si>
  <si>
    <r>
      <rPr>
        <u val="single"/>
        <sz val="11"/>
        <color indexed="12"/>
        <rFont val="Calibri"/>
        <family val="2"/>
      </rPr>
      <t>ncastillo@ambiente.gov.ar</t>
    </r>
  </si>
  <si>
    <r>
      <rPr>
        <sz val="11"/>
        <color indexed="8"/>
        <rFont val="Times New Roman"/>
        <family val="1"/>
      </rPr>
      <t xml:space="preserve">Date: </t>
    </r>
  </si>
  <si>
    <t>Countries</t>
  </si>
  <si>
    <t xml:space="preserve">Project Type:  </t>
  </si>
  <si>
    <t xml:space="preserve">GEF Focal Area: </t>
  </si>
  <si>
    <t>GEF 4 Focal Areas</t>
  </si>
  <si>
    <t xml:space="preserve">GEF 2 / 3 Operational Program: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</si>
  <si>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</si>
  <si>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</si>
  <si>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</si>
  <si>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</si>
  <si>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</si>
  <si>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</si>
  <si>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</si>
  <si>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</si>
  <si>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</si>
  <si>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</si>
  <si>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</si>
  <si>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</si>
  <si>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</si>
  <si>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</si>
  <si>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</si>
  <si>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</si>
  <si>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</si>
  <si>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</si>
  <si>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</si>
  <si>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</si>
  <si>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</si>
  <si>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</si>
  <si>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</si>
  <si>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</si>
  <si>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</si>
  <si>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</si>
  <si>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</si>
  <si>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</si>
  <si>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</si>
  <si>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</si>
  <si>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</si>
  <si>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</si>
  <si>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</si>
  <si>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</si>
  <si>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</si>
  <si>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</si>
  <si>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</si>
  <si>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</si>
  <si>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</si>
  <si>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</si>
  <si>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</si>
  <si>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</si>
  <si>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</si>
  <si>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</si>
  <si>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</si>
  <si>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</si>
  <si>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</si>
  <si>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</si>
  <si>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Djibouti</t>
  </si>
  <si>
    <t>Dominica</t>
  </si>
  <si>
    <t>Dominican Republic</t>
  </si>
  <si>
    <t>Ecuador</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</si>
  <si>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</si>
  <si>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</si>
  <si>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</si>
  <si>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</si>
  <si>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</si>
  <si>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</si>
  <si>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</si>
  <si>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</si>
  <si>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</si>
  <si>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</si>
  <si>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</si>
  <si>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</si>
  <si>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</si>
  <si>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</si>
  <si>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</si>
  <si>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</si>
  <si>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</si>
  <si>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</si>
  <si>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</si>
  <si>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</si>
  <si>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</si>
  <si>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</si>
  <si>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</si>
  <si>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</si>
  <si>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</si>
  <si>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</si>
  <si>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</si>
  <si>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</si>
  <si>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</si>
  <si>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</si>
  <si>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</si>
  <si>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</si>
  <si>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</si>
  <si>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</si>
  <si>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</si>
  <si>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</si>
  <si>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</si>
  <si>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</si>
  <si>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</si>
  <si>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</si>
  <si>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</si>
  <si>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</si>
  <si>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</si>
  <si>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</si>
  <si>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</si>
  <si>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</si>
  <si>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</si>
  <si>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</si>
  <si>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</si>
  <si>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</si>
  <si>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</si>
  <si>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</si>
  <si>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</si>
  <si>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</si>
  <si>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</si>
  <si>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</si>
  <si>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</si>
  <si>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</si>
  <si>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</si>
  <si>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</si>
  <si>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</si>
  <si>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</si>
  <si>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</si>
  <si>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</si>
  <si>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</si>
  <si>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</si>
  <si>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</si>
  <si>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</si>
  <si>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</si>
  <si>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</si>
  <si>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</si>
  <si>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</si>
  <si>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</si>
  <si>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</si>
  <si>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</si>
  <si>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</si>
  <si>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</si>
  <si>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</si>
  <si>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</si>
  <si>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</si>
  <si>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</si>
  <si>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</si>
  <si>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</si>
  <si>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</si>
  <si>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</si>
  <si>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</si>
  <si>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</si>
  <si>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</si>
  <si>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</si>
  <si>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</si>
  <si>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</si>
  <si>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</si>
  <si>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</si>
  <si>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</si>
  <si>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</si>
  <si>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</si>
  <si>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</si>
  <si>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</si>
  <si>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</si>
  <si>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</si>
  <si>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</si>
  <si>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</si>
  <si>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</si>
  <si>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</si>
  <si>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</si>
  <si>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</si>
  <si>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</si>
  <si>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</si>
  <si>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</si>
  <si>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</si>
  <si>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</si>
  <si>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</si>
  <si>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</si>
  <si>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</si>
  <si>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</si>
  <si>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</si>
  <si>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</si>
  <si>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</si>
  <si>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</si>
  <si>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</si>
  <si>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</si>
  <si>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</si>
  <si>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</si>
  <si>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</si>
  <si>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</si>
  <si>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</si>
  <si>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</si>
  <si>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</si>
  <si>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</si>
  <si>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</si>
  <si>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</si>
  <si>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</si>
  <si>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</si>
  <si>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</si>
  <si>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</si>
  <si>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</si>
  <si>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</si>
  <si>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</si>
  <si>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</si>
  <si>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r>
      <rPr>
        <b/>
        <sz val="16"/>
        <rFont val="Times New Roman"/>
        <family val="1"/>
      </rPr>
      <t>PROCUREMENT DATA</t>
    </r>
  </si>
  <si>
    <r>
      <rPr>
        <b/>
        <sz val="12"/>
        <rFont val="Times New Roman"/>
        <family val="1"/>
      </rPr>
      <t>Please provide information for all contracts over $2,500 USD</t>
    </r>
  </si>
  <si>
    <r>
      <rPr>
        <b/>
        <sz val="11"/>
        <rFont val="Times New Roman"/>
        <family val="1"/>
      </rPr>
      <t>Please provide the number of  contracts under $2,500, signed during this reporting period:</t>
    </r>
  </si>
  <si>
    <r>
      <rPr>
        <b/>
        <sz val="11"/>
        <rFont val="Times New Roman"/>
        <family val="1"/>
      </rPr>
      <t>LIST OF CONTRACTS</t>
    </r>
  </si>
  <si>
    <r>
      <rPr>
        <b/>
        <sz val="11"/>
        <rFont val="Times New Roman"/>
        <family val="1"/>
      </rPr>
      <t>List all contracts related to the project/program with signature dates</t>
    </r>
  </si>
  <si>
    <r>
      <rPr>
        <b/>
        <sz val="11"/>
        <rFont val="Times New Roman"/>
        <family val="1"/>
      </rPr>
      <t>Contract Type</t>
    </r>
  </si>
  <si>
    <r>
      <rPr>
        <b/>
        <sz val="11"/>
        <rFont val="Times New Roman"/>
        <family val="1"/>
      </rPr>
      <t>Agency / Contracted party</t>
    </r>
  </si>
  <si>
    <r>
      <rPr>
        <b/>
        <sz val="11"/>
        <rFont val="Times New Roman"/>
        <family val="1"/>
      </rPr>
      <t>Contract Value/Amount (USD)</t>
    </r>
  </si>
  <si>
    <r>
      <rPr>
        <b/>
        <sz val="11"/>
        <rFont val="Times New Roman"/>
        <family val="1"/>
      </rPr>
      <t>Signature Date</t>
    </r>
  </si>
  <si>
    <r>
      <rPr>
        <b/>
        <sz val="11"/>
        <rFont val="Times New Roman"/>
        <family val="1"/>
      </rPr>
      <t>Payment to Date</t>
    </r>
  </si>
  <si>
    <r>
      <rPr>
        <b/>
        <sz val="11"/>
        <rFont val="Times New Roman"/>
        <family val="1"/>
      </rPr>
      <t>Remaining Balance</t>
    </r>
  </si>
  <si>
    <r>
      <rPr>
        <b/>
        <sz val="11"/>
        <rFont val="Times New Roman"/>
        <family val="1"/>
      </rPr>
      <t>Observations</t>
    </r>
  </si>
  <si>
    <r>
      <rPr>
        <b/>
        <sz val="9"/>
        <rFont val="Times New Roman"/>
        <family val="1"/>
      </rPr>
      <t>Service Agreement</t>
    </r>
  </si>
  <si>
    <r>
      <rPr>
        <b/>
        <sz val="9"/>
        <rFont val="Times New Roman"/>
        <family val="1"/>
      </rPr>
      <t>Anglada, Javier</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</si>
  <si>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</si>
  <si>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</si>
  <si>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</si>
  <si>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Balbi, Celsa Noemí</t>
    </r>
  </si>
  <si>
    <r>
      <rPr>
        <b/>
        <sz val="9"/>
        <color indexed="8"/>
        <rFont val="Times New Roman"/>
        <family val="1"/>
      </rPr>
      <t>01/07/2016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</si>
  <si>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</si>
  <si>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</si>
  <si>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Bayala, Martín Ignacio</t>
    </r>
  </si>
  <si>
    <r>
      <rPr>
        <b/>
        <sz val="9"/>
        <color indexed="8"/>
        <rFont val="Times New Roman"/>
        <family val="1"/>
      </rPr>
      <t>01/06/2016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</si>
  <si>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</si>
  <si>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</si>
  <si>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Belelli, Eduardo Cesar</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</si>
  <si>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</si>
  <si>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</si>
  <si>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Carbajo, Pablo</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</si>
  <si>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</si>
  <si>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</si>
  <si>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</si>
  <si>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Escobar, Liliana Elizabeth</t>
    </r>
  </si>
  <si>
    <r>
      <rPr>
        <b/>
        <sz val="9"/>
        <color indexed="8"/>
        <rFont val="Times New Roman"/>
        <family val="1"/>
      </rPr>
      <t>01/08/2016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</si>
  <si>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</si>
  <si>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</si>
  <si>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Garay, Jorge Marcelo</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</si>
  <si>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</si>
  <si>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</si>
  <si>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</si>
  <si>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Marrone, Agustín Hernán</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</si>
  <si>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</si>
  <si>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</si>
  <si>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</si>
  <si>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Nakab, Andres Guido</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</si>
  <si>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</si>
  <si>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</si>
  <si>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Nakab, Andres Guido</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</si>
  <si>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</si>
  <si>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</si>
  <si>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</si>
  <si>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Nava, Oscar Guillermo</t>
    </r>
  </si>
  <si>
    <r>
      <rPr>
        <b/>
        <sz val="9"/>
        <color indexed="8"/>
        <rFont val="Times New Roman"/>
        <family val="1"/>
      </rPr>
      <t>01/01/2016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</si>
  <si>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</si>
  <si>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</si>
  <si>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Nava, Oscar Guillermo</t>
    </r>
  </si>
  <si>
    <r>
      <rPr>
        <b/>
        <sz val="9"/>
        <color indexed="8"/>
        <rFont val="Times New Roman"/>
        <family val="1"/>
      </rPr>
      <t>01/07/2016</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</si>
  <si>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</si>
  <si>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</si>
  <si>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Padín Martín Alejandro</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</si>
  <si>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</si>
  <si>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Service Agreement</t>
    </r>
  </si>
  <si>
    <r>
      <rPr>
        <b/>
        <sz val="9"/>
        <rFont val="Times New Roman"/>
        <family val="1"/>
      </rPr>
      <t>Pasquier Juan, Martín Alejandro</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</si>
  <si>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</si>
  <si>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Contract for services</t>
    </r>
  </si>
  <si>
    <r>
      <rPr>
        <b/>
        <sz val="9"/>
        <rFont val="Times New Roman"/>
        <family val="1"/>
      </rPr>
      <t>Serritela, Dante Ariel</t>
    </r>
  </si>
  <si>
    <r>
      <rPr>
        <sz val="9"/>
        <rFont val="Times New Roman"/>
        <family val="1"/>
      </rPr>
      <t xml:space="preserve"> For dollar conversion the sell exchange rate of Banco de la Nación Argentina was considered as reference, pertaining to the business day prior to the date for submission of tenders.</t>
    </r>
  </si>
  <si>
    <r>
      <rPr>
        <b/>
        <sz val="9"/>
        <rFont val="Times New Roman"/>
        <family val="1"/>
      </rPr>
      <t>Purchases over USD2500</t>
    </r>
  </si>
  <si>
    <r>
      <rPr>
        <b/>
        <sz val="9"/>
        <rFont val="Times New Roman"/>
        <family val="1"/>
      </rPr>
      <t xml:space="preserve">SEEDMECH LATINOAMERICA SRL </t>
    </r>
  </si>
  <si>
    <r>
      <rPr>
        <sz val="9"/>
        <rFont val="Times New Roman"/>
        <family val="1"/>
      </rPr>
      <t xml:space="preserve">Between the advance of 50% paid in 30/12/2015 and the payment of the balance dated 02/06/2016, currency depreciation of about 40% occurred in Argentina. On such account, and this being an imported item, it was necessary to increase the quantity of the sum paid. </t>
    </r>
  </si>
  <si>
    <r>
      <rPr>
        <b/>
        <sz val="9"/>
        <rFont val="Times New Roman"/>
        <family val="1"/>
      </rPr>
      <t>Purchases over USD2500</t>
    </r>
  </si>
  <si>
    <r>
      <rPr>
        <b/>
        <sz val="9"/>
        <rFont val="Times New Roman"/>
        <family val="1"/>
      </rPr>
      <t>OIL COMBUSTIBLES of IVANA LORENA KESSLER</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</si>
  <si>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</si>
  <si>
    <r>
      <rPr>
        <b/>
        <sz val="9"/>
        <rFont val="Times New Roman"/>
        <family val="1"/>
      </rPr>
      <t>Purchases over USD2500</t>
    </r>
  </si>
  <si>
    <r>
      <rPr>
        <b/>
        <sz val="9"/>
        <rFont val="Times New Roman"/>
        <family val="1"/>
      </rPr>
      <t>CHAPUR S.A.</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</si>
  <si>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</si>
  <si>
    <r>
      <rPr>
        <b/>
        <sz val="9"/>
        <rFont val="Times New Roman"/>
        <family val="1"/>
      </rPr>
      <t>Purchases over USD2500</t>
    </r>
  </si>
  <si>
    <r>
      <rPr>
        <b/>
        <sz val="9"/>
        <rFont val="Times New Roman"/>
        <family val="1"/>
      </rPr>
      <t>COVERFILM of GERMAN ATILIO GARCIA</t>
    </r>
  </si>
  <si>
    <r>
      <rPr>
        <sz val="9"/>
        <rFont val="Times New Roman"/>
        <family val="1"/>
      </rPr>
      <t>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t>
    </r>
    <r>
      <rPr>
        <b/>
        <sz val="9"/>
        <color indexed="8"/>
        <rFont val="Times New Roman"/>
        <family val="2"/>
      </rPr>
      <t xml:space="preserve"> In this case, it was conducted on 30/12/15 at an exchange rate of 12.90. </t>
    </r>
  </si>
  <si>
    <r>
      <rPr>
        <b/>
        <sz val="9"/>
        <rFont val="Times New Roman"/>
        <family val="1"/>
      </rPr>
      <t>Purchases over USD2500</t>
    </r>
  </si>
  <si>
    <r>
      <rPr>
        <b/>
        <sz val="9"/>
        <rFont val="Times New Roman"/>
        <family val="1"/>
      </rPr>
      <t>LA SEGUNDA COOPERATIVA LTDA. DE SEGUROS GENERALES</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</si>
  <si>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09/05/2016 at an exchange rate of $14.</t>
    </r>
  </si>
  <si>
    <r>
      <rPr>
        <b/>
        <sz val="9"/>
        <rFont val="Times New Roman"/>
        <family val="1"/>
      </rPr>
      <t>Purchases over USD2500</t>
    </r>
  </si>
  <si>
    <r>
      <rPr>
        <b/>
        <sz val="9"/>
        <rFont val="Times New Roman"/>
        <family val="1"/>
      </rPr>
      <t>FUNDACION DE LA UNIVERSIDAD NACIONAL DEL SUR</t>
    </r>
  </si>
  <si>
    <r>
      <rPr>
        <sz val="9"/>
        <rFont val="Times New Roman"/>
        <family val="1"/>
      </rPr>
      <t>Payment of 50% was made in October 2016.</t>
    </r>
  </si>
  <si>
    <r>
      <rPr>
        <b/>
        <sz val="9"/>
        <rFont val="Times New Roman"/>
        <family val="1"/>
      </rPr>
      <t>Purchases over USD2500</t>
    </r>
  </si>
  <si>
    <r>
      <rPr>
        <b/>
        <sz val="9"/>
        <rFont val="Times New Roman"/>
        <family val="1"/>
      </rPr>
      <t>FERRETERIA CHEMES HNOS. S.R.L.</t>
    </r>
  </si>
  <si>
    <r>
      <rPr>
        <b/>
        <sz val="9"/>
        <rFont val="Times New Roman"/>
        <family val="1"/>
      </rPr>
      <t>Purchases over USD2500</t>
    </r>
  </si>
  <si>
    <r>
      <rPr>
        <b/>
        <sz val="9"/>
        <rFont val="Times New Roman"/>
        <family val="1"/>
      </rPr>
      <t>SURGENTE MOLINOS S.A.</t>
    </r>
  </si>
  <si>
    <r>
      <rPr>
        <sz val="9"/>
        <rFont val="Times New Roman"/>
        <family val="1"/>
      </rPr>
      <t>Payment of 50% was made in October 2016.</t>
    </r>
  </si>
  <si>
    <r>
      <rPr>
        <b/>
        <sz val="9"/>
        <rFont val="Times New Roman"/>
        <family val="1"/>
      </rPr>
      <t>Purchases over USD2500</t>
    </r>
  </si>
  <si>
    <r>
      <rPr>
        <b/>
        <sz val="9"/>
        <rFont val="Times New Roman"/>
        <family val="1"/>
      </rPr>
      <t>FABRICA DE IMPLEMENTOS AGRICOLAS S.A.I.C. Y F.</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</si>
  <si>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</si>
  <si>
    <r>
      <rPr>
        <b/>
        <sz val="9"/>
        <rFont val="Times New Roman"/>
        <family val="1"/>
      </rPr>
      <t>Purchases over USD2500</t>
    </r>
  </si>
  <si>
    <r>
      <rPr>
        <b/>
        <sz val="9"/>
        <rFont val="Times New Roman"/>
        <family val="1"/>
      </rPr>
      <t>JUAN MANUEL ROJO</t>
    </r>
  </si>
  <si>
    <r>
      <rPr>
        <b/>
        <sz val="9"/>
        <rFont val="Times New Roman"/>
        <family val="1"/>
      </rPr>
      <t>Purchases over USD2500</t>
    </r>
  </si>
  <si>
    <r>
      <rPr>
        <b/>
        <sz val="9"/>
        <rFont val="Times New Roman"/>
        <family val="1"/>
      </rPr>
      <t>CELSIUS SRL</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</si>
  <si>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</si>
  <si>
    <r>
      <rPr>
        <b/>
        <sz val="9"/>
        <rFont val="Times New Roman"/>
        <family val="1"/>
      </rPr>
      <t>Purchases over USD2500</t>
    </r>
  </si>
  <si>
    <r>
      <rPr>
        <b/>
        <sz val="9"/>
        <rFont val="Times New Roman"/>
        <family val="1"/>
      </rPr>
      <t>TECMES INSTRUMENTOS ESPECIALES S.R.L.</t>
    </r>
  </si>
  <si>
    <r>
      <rPr>
        <sz val="9"/>
        <rFont val="Times New Roman"/>
        <family val="1"/>
      </rP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</si>
  <si>
    <r>
      <rPr>
        <b/>
        <sz val="9"/>
        <rFont val="Times New Roman"/>
        <family val="1"/>
      </rPr>
      <t>Purchases over USD2500</t>
    </r>
  </si>
  <si>
    <r>
      <rPr>
        <b/>
        <sz val="9"/>
        <rFont val="Times New Roman"/>
        <family val="1"/>
      </rPr>
      <t>EL GALLEGO of JORGE ISIDORO FLORES GARCIA</t>
    </r>
  </si>
  <si>
    <r>
      <rPr>
        <b/>
        <sz val="11"/>
        <rFont val="Times New Roman"/>
        <family val="1"/>
      </rPr>
      <t>BIDDING PROCESSES</t>
    </r>
  </si>
  <si>
    <r>
      <rPr>
        <i/>
        <sz val="10"/>
        <rFont val="Times New Roman"/>
        <family val="1"/>
      </rPr>
      <t>List all bids for each contract signed with date of open call and winning bid</t>
    </r>
  </si>
  <si>
    <r>
      <rPr>
        <b/>
        <sz val="11"/>
        <rFont val="Times New Roman"/>
        <family val="1"/>
      </rPr>
      <t>CONTRACT &amp; Procurement Method</t>
    </r>
  </si>
  <si>
    <r>
      <rPr>
        <b/>
        <sz val="11"/>
        <rFont val="Times New Roman"/>
        <family val="1"/>
      </rPr>
      <t>Submitted Bids</t>
    </r>
  </si>
  <si>
    <r>
      <rPr>
        <b/>
        <sz val="11"/>
        <rFont val="Times New Roman"/>
        <family val="1"/>
      </rPr>
      <t>Bid Amount (USD)</t>
    </r>
  </si>
  <si>
    <r>
      <rPr>
        <b/>
        <sz val="11"/>
        <rFont val="Times New Roman"/>
        <family val="1"/>
      </rPr>
      <t>Winning Bid Amount (USD)</t>
    </r>
  </si>
  <si>
    <r>
      <rPr>
        <b/>
        <sz val="11"/>
        <rFont val="Times New Roman"/>
        <family val="1"/>
      </rPr>
      <t>Selection Justification for the Winner</t>
    </r>
  </si>
  <si>
    <r>
      <rPr>
        <b/>
        <sz val="11"/>
        <rFont val="Times New Roman"/>
        <family val="1"/>
      </rPr>
      <t>Remarks</t>
    </r>
  </si>
  <si>
    <r>
      <rPr>
        <sz val="11"/>
        <rFont val="Times New Roman"/>
        <family val="1"/>
      </rPr>
      <t xml:space="preserve">Purchase of Soil moisture sensors </t>
    </r>
  </si>
  <si>
    <r>
      <rPr>
        <sz val="11"/>
        <rFont val="Times New Roman"/>
        <family val="1"/>
      </rPr>
      <t>SEEDMECH LATINOAMERICA SRL</t>
    </r>
  </si>
  <si>
    <r>
      <rPr>
        <sz val="11"/>
        <color indexed="8"/>
        <rFont val="Calibri"/>
        <family val="2"/>
      </rPr>
      <t xml:space="preserve">Only bidder. Technically meets request. </t>
    </r>
  </si>
  <si>
    <r>
      <rPr>
        <sz val="11"/>
        <rFont val="Times New Roman"/>
        <family val="1"/>
      </rPr>
      <t xml:space="preserve">Purchase of Fuel for building of Reservoirs </t>
    </r>
  </si>
  <si>
    <r>
      <rPr>
        <sz val="11"/>
        <rFont val="Times New Roman"/>
        <family val="1"/>
      </rPr>
      <t>OIL COMBUSTIBLES of IVANA LORENA KESSLER</t>
    </r>
  </si>
  <si>
    <r>
      <rPr>
        <sz val="11"/>
        <color indexed="8"/>
        <rFont val="Calibri"/>
        <family val="2"/>
      </rPr>
      <t xml:space="preserve">Only bidder. Technically meets request. </t>
    </r>
  </si>
  <si>
    <r>
      <rPr>
        <sz val="11"/>
        <rFont val="Times New Roman"/>
        <family val="1"/>
      </rPr>
      <t xml:space="preserve">Purchase of chainsaws  </t>
    </r>
  </si>
  <si>
    <r>
      <rPr>
        <sz val="11"/>
        <rFont val="Times New Roman"/>
        <family val="1"/>
      </rPr>
      <t>CHAPUR S.A.</t>
    </r>
  </si>
  <si>
    <r>
      <rPr>
        <sz val="11"/>
        <color indexed="8"/>
        <rFont val="Calibri"/>
        <family val="2"/>
      </rPr>
      <t xml:space="preserve">Only bidder. Technically meets request. </t>
    </r>
  </si>
  <si>
    <r>
      <rPr>
        <sz val="11"/>
        <rFont val="Times New Roman"/>
        <family val="1"/>
      </rPr>
      <t xml:space="preserve">Purchase of Equipment pertaining to Bag Silage </t>
    </r>
  </si>
  <si>
    <r>
      <rPr>
        <sz val="11"/>
        <rFont val="Times New Roman"/>
        <family val="1"/>
      </rPr>
      <t>COVERFILM of GERMAN ATILIO GARCIA</t>
    </r>
  </si>
  <si>
    <r>
      <rPr>
        <sz val="11"/>
        <color indexed="8"/>
        <rFont val="Calibri"/>
        <family val="2"/>
      </rPr>
      <t xml:space="preserve">Only bidder. Technically meets request. </t>
    </r>
  </si>
  <si>
    <r>
      <rPr>
        <sz val="11"/>
        <rFont val="Times New Roman"/>
        <family val="1"/>
      </rPr>
      <t>Purchase of Insurance for growing Tomatoes and Peppers in greenhouses</t>
    </r>
  </si>
  <si>
    <r>
      <rPr>
        <sz val="11"/>
        <rFont val="Times New Roman"/>
        <family val="1"/>
      </rPr>
      <t>LA SEGUNDA COOPERATIVA LTDA. DE SEGUROS GENERALES</t>
    </r>
  </si>
  <si>
    <r>
      <rPr>
        <sz val="11"/>
        <color indexed="8"/>
        <rFont val="Calibri"/>
        <family val="2"/>
      </rPr>
      <t xml:space="preserve">Only bidder. Technically meets request. </t>
    </r>
  </si>
  <si>
    <r>
      <rPr>
        <sz val="11"/>
        <rFont val="Times New Roman"/>
        <family val="1"/>
      </rPr>
      <t>Acquisition of the WEB Platform</t>
    </r>
  </si>
  <si>
    <r>
      <rPr>
        <sz val="11"/>
        <rFont val="Times New Roman"/>
        <family val="1"/>
      </rPr>
      <t>FUNDACION DE LA UNIVERSIDAD NACIONAL DEL SUR</t>
    </r>
  </si>
  <si>
    <r>
      <rPr>
        <sz val="11"/>
        <color indexed="8"/>
        <rFont val="Calibri"/>
        <family val="2"/>
      </rPr>
      <t xml:space="preserve">Only bidder. Technically meets request. </t>
    </r>
  </si>
  <si>
    <r>
      <rPr>
        <sz val="11"/>
        <rFont val="Times New Roman"/>
        <family val="1"/>
      </rPr>
      <t>Purchase of materials for building cisterns, water wells and improve roofs (National Public Bid)</t>
    </r>
  </si>
  <si>
    <r>
      <rPr>
        <sz val="11"/>
        <rFont val="Times New Roman"/>
        <family val="1"/>
      </rPr>
      <t>FERRETERIA EL MOLINO S.R.L.</t>
    </r>
  </si>
  <si>
    <r>
      <rPr>
        <sz val="11"/>
        <color indexed="8"/>
        <rFont val="Calibri"/>
        <family val="2"/>
      </rPr>
      <t xml:space="preserve">Technically fails to meet request for the packages tendered. </t>
    </r>
  </si>
  <si>
    <r>
      <rPr>
        <sz val="11"/>
        <rFont val="Times New Roman"/>
        <family val="1"/>
      </rPr>
      <t>FERRETERIA CHEMES HNOS. S.R.L.</t>
    </r>
  </si>
  <si>
    <r>
      <rPr>
        <sz val="11"/>
        <rFont val="Times New Roman"/>
        <family val="1"/>
      </rPr>
      <t>Purchase of full mills for pumping water.</t>
    </r>
  </si>
  <si>
    <r>
      <rPr>
        <sz val="11"/>
        <rFont val="Times New Roman"/>
        <family val="1"/>
      </rPr>
      <t>SURGENTE MOLINOS S.A.</t>
    </r>
  </si>
  <si>
    <r>
      <rPr>
        <sz val="11"/>
        <rFont val="Times New Roman"/>
        <family val="1"/>
      </rPr>
      <t>Payment in course.</t>
    </r>
  </si>
  <si>
    <r>
      <rPr>
        <sz val="11"/>
        <color indexed="8"/>
        <rFont val="Calibri"/>
        <family val="2"/>
      </rPr>
      <t xml:space="preserve">Only bidder. Technically meets the request. </t>
    </r>
  </si>
  <si>
    <r>
      <rPr>
        <sz val="11"/>
        <rFont val="Times New Roman"/>
        <family val="1"/>
      </rPr>
      <t xml:space="preserve">Purchase of Submersible Pumps </t>
    </r>
  </si>
  <si>
    <r>
      <rPr>
        <sz val="11"/>
        <rFont val="Times New Roman"/>
        <family val="1"/>
      </rPr>
      <t>FABRICA DE IMPLEMENTOS AGRICOLAS S.A.I.C. Y F.</t>
    </r>
  </si>
  <si>
    <r>
      <rPr>
        <sz val="11"/>
        <color indexed="8"/>
        <rFont val="Calibri"/>
        <family val="2"/>
      </rPr>
      <t xml:space="preserve">Only bidder. Technically, meets request. </t>
    </r>
  </si>
  <si>
    <r>
      <rPr>
        <sz val="11"/>
        <rFont val="Times New Roman"/>
        <family val="1"/>
      </rPr>
      <t xml:space="preserve">Purchase of Tools for Maintenance of Meteorological Stations </t>
    </r>
  </si>
  <si>
    <r>
      <rPr>
        <sz val="11"/>
        <rFont val="Times New Roman"/>
        <family val="1"/>
      </rPr>
      <t>JUAN MANUEL ROJO</t>
    </r>
  </si>
  <si>
    <r>
      <rPr>
        <sz val="11"/>
        <rFont val="Times New Roman"/>
        <family val="1"/>
      </rPr>
      <t>CELSIUS SRL</t>
    </r>
  </si>
  <si>
    <r>
      <rPr>
        <sz val="11"/>
        <color indexed="8"/>
        <rFont val="Calibri"/>
        <family val="2"/>
      </rPr>
      <t xml:space="preserve">Technically meets request. </t>
    </r>
  </si>
  <si>
    <r>
      <rPr>
        <sz val="11"/>
        <rFont val="Times New Roman"/>
        <family val="1"/>
      </rPr>
      <t>TECMES INSTRUMENTOS ESPECIALES S.R.L.</t>
    </r>
  </si>
  <si>
    <r>
      <rPr>
        <sz val="11"/>
        <rFont val="Times New Roman"/>
        <family val="1"/>
      </rPr>
      <t>ACRILICOS ROCHA SRL</t>
    </r>
  </si>
  <si>
    <r>
      <rPr>
        <sz val="11"/>
        <color indexed="8"/>
        <rFont val="Calibri"/>
        <family val="2"/>
      </rPr>
      <t>Technically fails to meet request.</t>
    </r>
  </si>
  <si>
    <r>
      <rPr>
        <sz val="11"/>
        <rFont val="Times New Roman"/>
        <family val="1"/>
      </rPr>
      <t>SOLARTEC S.A.</t>
    </r>
  </si>
  <si>
    <r>
      <rPr>
        <sz val="11"/>
        <color indexed="8"/>
        <rFont val="Calibri"/>
        <family val="2"/>
      </rPr>
      <t>Technically fails to meet request.</t>
    </r>
  </si>
  <si>
    <r>
      <rPr>
        <sz val="11"/>
        <color indexed="8"/>
        <rFont val="Calibri"/>
        <family val="2"/>
      </rPr>
      <t>i</t>
    </r>
  </si>
  <si>
    <r>
      <rPr>
        <sz val="11"/>
        <rFont val="Times New Roman"/>
        <family val="1"/>
      </rPr>
      <t xml:space="preserve">Hiring of top soil removal service </t>
    </r>
  </si>
  <si>
    <r>
      <rPr>
        <sz val="11"/>
        <rFont val="Times New Roman"/>
        <family val="1"/>
      </rPr>
      <t>EL GALLEGO of JORGE ISIDORO FLORES GARCIA</t>
    </r>
  </si>
  <si>
    <r>
      <rPr>
        <sz val="11"/>
        <color indexed="8"/>
        <rFont val="Calibri"/>
        <family val="2"/>
      </rPr>
      <t xml:space="preserve">Only bidder. Technically meets request. </t>
    </r>
  </si>
  <si>
    <r>
      <rPr>
        <sz val="11"/>
        <color indexed="8"/>
        <rFont val="Calibri"/>
        <family val="2"/>
      </rPr>
      <t>i</t>
    </r>
  </si>
  <si>
    <r>
      <rPr>
        <b/>
        <sz val="16"/>
        <rFont val="Times New Roman"/>
        <family val="1"/>
      </rPr>
      <t>RISK ASSESSMENT</t>
    </r>
  </si>
  <si>
    <r>
      <rPr>
        <b/>
        <sz val="11"/>
        <rFont val="Times New Roman"/>
        <family val="1"/>
      </rPr>
      <t>IDENTIFIED RISKS</t>
    </r>
  </si>
  <si>
    <r>
      <rPr>
        <i/>
        <sz val="11"/>
        <rFont val="Times New Roman"/>
        <family val="1"/>
      </rPr>
      <t>List all Risks identified in project preparation phase and what  steps are being taken to mitigate them</t>
    </r>
  </si>
  <si>
    <r>
      <rPr>
        <b/>
        <sz val="11"/>
        <rFont val="Times New Roman"/>
        <family val="1"/>
      </rPr>
      <t>Identified Risk</t>
    </r>
  </si>
  <si>
    <r>
      <rPr>
        <b/>
        <sz val="11"/>
        <rFont val="Times New Roman"/>
        <family val="1"/>
      </rPr>
      <t>Current Status</t>
    </r>
  </si>
  <si>
    <r>
      <rPr>
        <b/>
        <sz val="11"/>
        <rFont val="Times New Roman"/>
        <family val="1"/>
      </rPr>
      <t>Steps Taken to Mitigate Risk</t>
    </r>
  </si>
  <si>
    <r>
      <rPr>
        <sz val="11"/>
        <rFont val="Times New Roman"/>
        <family val="1"/>
      </rPr>
      <t>There is a risk that the decisions made and actions taken during the project may not be ratified by future administrations.</t>
    </r>
  </si>
  <si>
    <r>
      <rPr>
        <sz val="11"/>
        <rFont val="Times New Roman"/>
        <family val="1"/>
      </rPr>
      <t>LOW</t>
    </r>
  </si>
  <si>
    <r>
      <rPr>
        <sz val="11"/>
        <rFont val="Times New Roman"/>
        <family val="1"/>
      </rPr>
      <t xml:space="preserve">In December 2015, a new president assumed in Argentina, who belongs to a political party different from the previous Government.  In January 2016, in the context of the natural renewal of authorities within the National Public Administration, there was a change of high-ranking authorities both in UCAR and in INTA. Such changes have had no effect in the implementation of the project, mostly due to the sensitization work done with them as regards the project's strategic significance.
</t>
    </r>
  </si>
  <si>
    <r>
      <rPr>
        <sz val="11"/>
        <rFont val="Times New Roman"/>
        <family val="1"/>
      </rPr>
      <t>Lack of transparency or political interference in the allocation of resources.</t>
    </r>
  </si>
  <si>
    <r>
      <rPr>
        <sz val="11"/>
        <rFont val="Times New Roman"/>
        <family val="1"/>
      </rPr>
      <t>LOW</t>
    </r>
  </si>
  <si>
    <r>
      <rPr>
        <sz val="11"/>
        <rFont val="Times New Roman"/>
        <family val="1"/>
      </rPr>
      <t xml:space="preserve">From the onset of the project, systematic follow-up and monitoring processes have been conducted of the activities performed under the project. In this context, no lack of transparency or political interferences have been observed as regards allocation of resources. In turn, project management and implementation has been possible owing to the intervention of numerous organizations exerting control over one another. </t>
    </r>
  </si>
  <si>
    <r>
      <rPr>
        <sz val="11"/>
        <rFont val="Times New Roman"/>
        <family val="1"/>
      </rPr>
      <t>Not all required stakeholders are likely to take part in the process with the capacity and commitment needed. Afterwards, some stakeholders may be reluctant to adopt the  proposed measures.</t>
    </r>
  </si>
  <si>
    <r>
      <rPr>
        <sz val="11"/>
        <color indexed="8"/>
        <rFont val="Times New Roman"/>
        <family val="1"/>
      </rPr>
      <t>LOW</t>
    </r>
  </si>
  <si>
    <r>
      <rPr>
        <sz val="11"/>
        <rFont val="Times New Roman"/>
        <family val="1"/>
      </rPr>
      <t>Staff turnover in the Project Implementing Unit. Local project counterparts could experience staff turnover that could delay project implementation.</t>
    </r>
  </si>
  <si>
    <r>
      <rPr>
        <sz val="11"/>
        <rFont val="Times New Roman"/>
        <family val="1"/>
      </rPr>
      <t>LOW</t>
    </r>
  </si>
  <si>
    <r>
      <rPr>
        <sz val="11"/>
        <rFont val="Times New Roman"/>
        <family val="1"/>
      </rPr>
      <t>No project component is conceived outside the relevant public organizational structures and activities are secured by institutional agreements. Thus, the continuity of the implementation  is guaranteed despite potential changes. Nonetheless, there has been no staff turnover so far.</t>
    </r>
  </si>
  <si>
    <r>
      <rPr>
        <sz val="11"/>
        <rFont val="Times New Roman"/>
        <family val="1"/>
      </rPr>
      <t>Lack of sufficient information to characterize the scope of the changes brought about by the overheating of the troposphere.</t>
    </r>
  </si>
  <si>
    <r>
      <rPr>
        <sz val="11"/>
        <rFont val="Times New Roman"/>
        <family val="1"/>
      </rPr>
      <t>LOW</t>
    </r>
  </si>
  <si>
    <r>
      <rPr>
        <sz val="11"/>
        <rFont val="Times New Roman"/>
        <family val="1"/>
      </rPr>
      <t>The project provides for the use of modern techniques for remote monitoring supplemented via a network of field stations and modelling tools to be used to reduce the risk.</t>
    </r>
  </si>
  <si>
    <r>
      <rPr>
        <sz val="11"/>
        <rFont val="Times New Roman"/>
        <family val="1"/>
      </rPr>
      <t>Activities implemented are not found to be cost-effective.</t>
    </r>
  </si>
  <si>
    <r>
      <rPr>
        <sz val="11"/>
        <rFont val="Times New Roman"/>
        <family val="1"/>
      </rPr>
      <t>LOW</t>
    </r>
  </si>
  <si>
    <r>
      <rPr>
        <sz val="11"/>
        <rFont val="Times New Roman"/>
        <family val="1"/>
      </rPr>
      <t>The previous annual reports accounted for how the activities implemented in this project have a high cost-benefit relation.  The same activities continue to be conducted during this period. However, we wish to set aside two activities implemented as from this year.  In first place, the water collection technology known as "Tanque Chaco" has just began to be used, consisting in removing soil to store 16,000 liters of water for production purposes. In the area of Colonia Aborigen, Chaco, two of them are being installed, with a total cost of US$ 46,622.52, which will benefit 150 families of aboriginal communities. In second place, horticultural insurance is being implemented in four departments of the province of Corrientes. Insurance itself is an instrument of high cost-benefit relation. 581 horticultural producers received insurance at a cost of US$131,003.48. If all producers file a claim for total damage on the insured crops and tools, the insurance company must pay back no less than US$ 1,298,000.</t>
    </r>
  </si>
  <si>
    <r>
      <rPr>
        <sz val="11"/>
        <rFont val="Times New Roman"/>
        <family val="1"/>
      </rPr>
      <t>Natural hazards (flood, drought, storm surges, storms) hamper some efforts.</t>
    </r>
  </si>
  <si>
    <r>
      <rPr>
        <sz val="11"/>
        <rFont val="Times New Roman"/>
        <family val="1"/>
      </rPr>
      <t>MEDIUM-HIGH</t>
    </r>
  </si>
  <si>
    <r>
      <rPr>
        <sz val="11"/>
        <rFont val="Times New Roman"/>
        <family val="1"/>
      </rPr>
      <t>i</t>
    </r>
  </si>
  <si>
    <r>
      <rPr>
        <sz val="11"/>
        <rFont val="Times New Roman"/>
        <family val="1"/>
      </rPr>
      <t>Climate variability. Changing climatic conditions could affect the success of particular adaptation measures to be piloted during the life of the project.</t>
    </r>
  </si>
  <si>
    <r>
      <rPr>
        <sz val="11"/>
        <rFont val="Times New Roman"/>
        <family val="1"/>
      </rPr>
      <t>MEDIUM</t>
    </r>
  </si>
  <si>
    <r>
      <rPr>
        <sz val="11"/>
        <rFont val="Times New Roman"/>
        <family val="1"/>
      </rPr>
      <t xml:space="preserve">Climate variability during the implementation of the project may affect the success of the activities planned. Such success depends on the full execution of the activities planned with the Office of Agricultural Risk and on the interpretation and availability of agrometeorological information provided by the new Nimbus Stations, which are undergoing construction and installation in the area covered by the project. </t>
    </r>
  </si>
  <si>
    <r>
      <rPr>
        <sz val="11"/>
        <rFont val="Times New Roman"/>
        <family val="1"/>
      </rPr>
      <t>Delays in executing funding at the regional level.</t>
    </r>
  </si>
  <si>
    <r>
      <rPr>
        <sz val="11"/>
        <rFont val="Times New Roman"/>
        <family val="1"/>
      </rPr>
      <t>MEDIUM</t>
    </r>
  </si>
  <si>
    <r>
      <rPr>
        <sz val="11"/>
        <rFont val="Times New Roman"/>
        <family val="1"/>
      </rPr>
      <t>The Argentine Government is not able to leverage sufficient  financial  resources  for the sustainability of project actions.</t>
    </r>
  </si>
  <si>
    <r>
      <rPr>
        <sz val="11"/>
        <rFont val="Times New Roman"/>
        <family val="1"/>
      </rPr>
      <t>LOW</t>
    </r>
  </si>
  <si>
    <r>
      <rPr>
        <sz val="11"/>
        <rFont val="Times New Roman"/>
        <family val="1"/>
      </rPr>
      <t xml:space="preserve">Sustainability of the project actions continues to focus on articulation and institutional strengthening allowing to generate long-term agreements and installed capacity at the public administration. The agreement with provincial institutions in Argentina’s northeast region (Ministry of Production, Cereal Stock Market, etc.) and basically the institutional installed character of INTA's network of stations ensure the sustainability and continuing operation of the Network on the long run. The articulation with the program “Actions of training for work” of the National Ministry of Work and Social Security keeps going strong. Financial resources have been mobilized to train family agricultural producers who take part in the project in the trade of “building community systems for access to water in family agriculture” in the project areas. 
The INTA and the National Ministry of Agriculture, Farming and Fishery (MAGyP) have multiple programs intended for Family Agriculture that supplement the actions of the project, generating synergy among the public policies for this sector. In this regard, the articulation with the Infrastructure and Agro-Industry Office for Family Agriculture of the Secretariat of Family Agriculture of the MAGyP has been strengthened by combining technical and financial capabilities to accomplish the objectives.  
The INTA and the INTI have signed an agreement of technical cooperation for activities leading to access to groundwater under the project of reference. Such articulation enhances the technical capabilities in the territories and provides sustainability to the works that are being implemented in the project’s area. 
</t>
    </r>
  </si>
  <si>
    <r>
      <rPr>
        <b/>
        <sz val="11"/>
        <color indexed="8"/>
        <rFont val="Times New Roman"/>
        <family val="1"/>
      </rPr>
      <t>Critical Risks Affecting Progress (Not identified at project design)</t>
    </r>
  </si>
  <si>
    <r>
      <rPr>
        <i/>
        <sz val="11"/>
        <color indexed="8"/>
        <rFont val="Times New Roman"/>
        <family val="1"/>
      </rPr>
      <t>Identify Risks with a 50% or &gt; likelihood of affecting progress of project</t>
    </r>
  </si>
  <si>
    <r>
      <rPr>
        <b/>
        <sz val="11"/>
        <rFont val="Times New Roman"/>
        <family val="1"/>
      </rPr>
      <t>Identified Risk</t>
    </r>
  </si>
  <si>
    <r>
      <rPr>
        <b/>
        <sz val="11"/>
        <rFont val="Times New Roman"/>
        <family val="1"/>
      </rPr>
      <t>Current Status</t>
    </r>
  </si>
  <si>
    <r>
      <rPr>
        <b/>
        <sz val="11"/>
        <rFont val="Times New Roman"/>
        <family val="1"/>
      </rPr>
      <t>Steps Taken to Mitigate Risk</t>
    </r>
  </si>
  <si>
    <r>
      <rPr>
        <sz val="11"/>
        <rFont val="Times New Roman"/>
        <family val="1"/>
      </rPr>
      <t>INTA's local technical teams have little experience in extra-institutional funding management.</t>
    </r>
  </si>
  <si>
    <r>
      <rPr>
        <sz val="11"/>
        <rFont val="Times New Roman"/>
        <family val="1"/>
      </rPr>
      <t>LOW</t>
    </r>
  </si>
  <si>
    <r>
      <rPr>
        <sz val="11"/>
        <rFont val="Times New Roman"/>
        <family val="1"/>
      </rPr>
      <t xml:space="preserve">INTA received a more intense support in the learning of administrative procedures, both at a central and a local level. In fact, two people will join INTA's central team to improve both management and administrative work. Follow-up (meetings, phone calls, refitting of administrative flow paths) has been enhanced for each one of the project activities, from the drafting of each application till execution of each purchase order, thereby improving communication and articulation among different areas of UCAR, INTA and provider firms. 
</t>
    </r>
  </si>
  <si>
    <r>
      <rPr>
        <sz val="11"/>
        <rFont val="Times New Roman"/>
        <family val="1"/>
      </rPr>
      <t>Even though the direct purchases have been perfectly made according to rules, repeated purchases of the same goods can lead to suffer objections from national auditing bodies as they may suspect lack of transparency.</t>
    </r>
  </si>
  <si>
    <r>
      <rPr>
        <sz val="11"/>
        <rFont val="Times New Roman"/>
        <family val="1"/>
      </rPr>
      <t>LOW</t>
    </r>
  </si>
  <si>
    <r>
      <rPr>
        <sz val="11"/>
        <rFont val="Times New Roman"/>
        <family val="1"/>
      </rPr>
      <t>Since the second half of 2015, we have thoroughly mainstreamed the procurement process. The bidding of purchases allows conducting public and private bids, which improves transparency. We can quote by way of example the hiring of horticultural insurance and the purchase of construction materials for a sum of almost one million Dollars. Both public bids entailed a strong commitment and effort by the executing agencies, since both bids required a coordination process among the different actors which took six months for the former (specially to create the ground necessary to avoid having the bidding declared deserted) and nine months for the latter.
It is important to note that whenever a bidding process is empty, the procurement rules allow to undertake a price bidding by a direct purchase process.</t>
    </r>
  </si>
  <si>
    <r>
      <rPr>
        <sz val="11"/>
        <rFont val="Times New Roman"/>
        <family val="1"/>
      </rPr>
      <t>Thorough knowledge and understanding by the horticultural producers as to whether they are insured or not.</t>
    </r>
  </si>
  <si>
    <r>
      <rPr>
        <sz val="11"/>
        <rFont val="Times New Roman"/>
        <family val="1"/>
      </rPr>
      <t>MEDIUM</t>
    </r>
  </si>
  <si>
    <r>
      <rPr>
        <sz val="11"/>
        <rFont val="Times New Roman"/>
        <family val="1"/>
      </rPr>
      <t>Suppliers have difficulties:
1) to comply with the logistical capacity and count with the requested materials and
2) understand a) the bidding documents and b) how to comply with the terms of the rules of public procurement.</t>
    </r>
  </si>
  <si>
    <r>
      <rPr>
        <sz val="11"/>
        <rFont val="Times New Roman"/>
        <family val="1"/>
      </rPr>
      <t>MEDIUM</t>
    </r>
  </si>
  <si>
    <r>
      <rPr>
        <sz val="11"/>
        <rFont val="Times New Roman"/>
        <family val="1"/>
      </rPr>
      <t xml:space="preserve">Mitigation measures:
1) Bids have been divided into components, according to geography (components per sector / region). Thus, it will be easier for a company that prefers/wants to to list only the geographically nearest component. Anyway, if there are companies that want to apply for more / all the components, they can do it.
2) INTA's technicians and UCAR consultants inform the suppliers in good time in order to explain what the bidding documents are asking and how they can comply with the legal requirements. 
</t>
    </r>
  </si>
  <si>
    <r>
      <rPr>
        <sz val="11"/>
        <rFont val="Times New Roman"/>
        <family val="1"/>
      </rPr>
      <t>Administrative procedures delay the execution of activities.</t>
    </r>
  </si>
  <si>
    <r>
      <rPr>
        <sz val="11"/>
        <rFont val="Times New Roman"/>
        <family val="1"/>
      </rPr>
      <t>LOW</t>
    </r>
  </si>
  <si>
    <r>
      <rPr>
        <sz val="11"/>
        <rFont val="Times New Roman"/>
        <family val="1"/>
      </rPr>
      <t xml:space="preserve">Huge efforts have been devoted within the UCAR to make the adaptation project visible so that the role of UCAR as national implementation entity may be clearly understood by the “back office”. </t>
    </r>
  </si>
  <si>
    <r>
      <rPr>
        <sz val="11"/>
        <rFont val="Times New Roman"/>
        <family val="1"/>
      </rPr>
      <t xml:space="preserve">UCAR does not have a budget available for the INTA and the ORA to execute the activities planned for the second semester of 2015. </t>
    </r>
  </si>
  <si>
    <r>
      <rPr>
        <sz val="11"/>
        <rFont val="Times New Roman"/>
        <family val="1"/>
      </rPr>
      <t>LOW</t>
    </r>
  </si>
  <si>
    <r>
      <rPr>
        <b/>
        <sz val="11"/>
        <color indexed="8"/>
        <rFont val="Times New Roman"/>
        <family val="1"/>
      </rPr>
      <t>Risk Measures: Were there any risk mitigation measures employed during the current reporting period?  If so, were risks reduced?  If not, why were these risks not reduced?</t>
    </r>
  </si>
  <si>
    <r>
      <rPr>
        <i/>
        <sz val="11"/>
        <rFont val="Times New Roman"/>
        <family val="1"/>
      </rPr>
      <t>Add any comments relevant to risk mitigation (word limit = 500)</t>
    </r>
  </si>
  <si>
    <r>
      <rPr>
        <b/>
        <sz val="11"/>
        <color indexed="8"/>
        <rFont val="Times New Roman"/>
        <family val="1"/>
      </rPr>
      <t>11) First supervision mission from the Adaptation Fund to arrive in November</t>
    </r>
    <r>
      <rPr>
        <sz val="11"/>
        <color indexed="8"/>
        <rFont val="Times New Roman"/>
        <family val="2"/>
      </rPr>
      <t xml:space="preserve"> (published in UCAR's web on 12/10/2015). http://ucar.gob.ar/index.php/en/centro-de-prensa/noticias-ucar/1878-se-recibira-en-noviembre-a-la-primera-mision-de-supervision-del-fondo-de-adaptacion                                                                                                                                                                                                                                                                                         </t>
    </r>
    <r>
      <rPr>
        <b/>
        <sz val="11"/>
        <color indexed="8"/>
        <rFont val="Times New Roman"/>
        <family val="2"/>
      </rPr>
      <t xml:space="preserve">12) The Adaptation Fund Project to present its activities at COP 21: </t>
    </r>
    <r>
      <rPr>
        <sz val="11"/>
        <color indexed="8"/>
        <rFont val="Times New Roman"/>
        <family val="2"/>
      </rPr>
      <t>(published in UCAR's web on 07/10/2015).  http://ucar.gob.ar/index.php/en/centro-de-prensa/noticias-ucar/1869-el-proyecto-del-fondo-de-adaptacion-expondra-sus-actividades-en-la-cop-21</t>
    </r>
  </si>
  <si>
    <r>
      <rPr>
        <u val="single"/>
        <sz val="11"/>
        <color indexed="8"/>
        <rFont val="Times New Roman"/>
        <family val="1"/>
      </rPr>
      <t>NEWS</t>
    </r>
    <r>
      <rPr>
        <sz val="11"/>
        <color indexed="8"/>
        <rFont val="Times New Roman"/>
        <family val="2"/>
      </rPr>
      <t xml:space="preserve">: </t>
    </r>
    <r>
      <rPr>
        <b/>
        <sz val="11"/>
        <color indexed="8"/>
        <rFont val="Times New Roman"/>
        <family val="2"/>
      </rPr>
      <t>1) Workshop was held in Chaco for the re-planning of the Adaptation Fund Project</t>
    </r>
    <r>
      <rPr>
        <sz val="11"/>
        <color indexed="8"/>
        <rFont val="Times New Roman"/>
        <family val="2"/>
      </rPr>
      <t xml:space="preserve">: (published in UCAR's web on 01/09/2016). http://www.ucar.gob.ar/index.php/fondo-de-adaptacion-para-el-cambio-climatico/2220-se-realizo-en-chaco-un-taller-de-re-planificacion-del-proyecto-del-fondo-de-adaptacion                                                                                                                                                                                                     </t>
    </r>
    <r>
      <rPr>
        <b/>
        <sz val="11"/>
        <color indexed="8"/>
        <rFont val="Times New Roman"/>
        <family val="2"/>
      </rPr>
      <t xml:space="preserve">                                                                              
2) One million dollars to improve water access </t>
    </r>
    <r>
      <rPr>
        <sz val="11"/>
        <color indexed="8"/>
        <rFont val="Times New Roman"/>
        <family val="2"/>
      </rPr>
      <t xml:space="preserve">(published in UCAR's web on 01/09/2016).  http://www.ucar.gob.ar/index.php/fondo-de-adaptacion-para-el-cambio-climatico/2219-un-millon-de-dolares-para-mejorar-el-acceso-al-agua                                                                                                                                 </t>
    </r>
    <r>
      <rPr>
        <b/>
        <sz val="11"/>
        <color indexed="8"/>
        <rFont val="Times New Roman"/>
        <family val="2"/>
      </rPr>
      <t xml:space="preserve">3) Horticulture Insurance Program launched in Corrientes: </t>
    </r>
    <r>
      <rPr>
        <sz val="11"/>
        <color indexed="8"/>
        <rFont val="Times New Roman"/>
        <family val="2"/>
      </rPr>
      <t xml:space="preserve">(published in UCAR's web on 10/08/2016). http://www.ucar.gob.ar/index.php/fondo-de-adaptacion-para-el-cambio-climatico/2202-se-lanzo-en-corrientes-el-programa-de-seguro-horticola                                                                                                                                                                                                                                                                                                                            </t>
    </r>
    <r>
      <rPr>
        <b/>
        <sz val="11"/>
        <color indexed="8"/>
        <rFont val="Times New Roman"/>
        <family val="2"/>
      </rPr>
      <t>4) Workshop held on Planning and Monitoring of the Adaptation Fund Project (</t>
    </r>
    <r>
      <rPr>
        <sz val="11"/>
        <color indexed="8"/>
        <rFont val="Times New Roman"/>
        <family val="2"/>
      </rPr>
      <t xml:space="preserve">published in UCAR's web on 21/07/2016). http://ucar.gob.ar/index.php/en/centro-de-prensa/noticias-ucar/2180-se-realizo-un-taller-de-planificacion-y-seguimiento-del-proyecto-del-fondo-de-adaptacion                                                                                                                                                                                                                                                                  </t>
    </r>
    <r>
      <rPr>
        <b/>
        <sz val="11"/>
        <color indexed="8"/>
        <rFont val="Times New Roman"/>
        <family val="2"/>
      </rPr>
      <t>5) UCAR took part in workshop: "Development and cycle of projects under the Adaptation Fund":</t>
    </r>
    <r>
      <rPr>
        <sz val="11"/>
        <color indexed="8"/>
        <rFont val="Times New Roman"/>
        <family val="2"/>
      </rPr>
      <t xml:space="preserve"> (published in UCAR's web on 28/06/2016). http://ucar.gob.ar/index.php/en/centro-de-prensa/noticias-ucar/2150-la-ucar-participo-del-taller-el-desarrollo-y-el-ciclo-de-proyectos-del-fondo-de-adaptacion                                                                                                                                                                                                                                                              </t>
    </r>
    <r>
      <rPr>
        <b/>
        <sz val="11"/>
        <color indexed="8"/>
        <rFont val="Times New Roman"/>
        <family val="2"/>
      </rPr>
      <t>6)  Adaptation to Climate Change: new Portable Agrometeorological stations being developed</t>
    </r>
    <r>
      <rPr>
        <sz val="11"/>
        <color indexed="8"/>
        <rFont val="Times New Roman"/>
        <family val="2"/>
      </rPr>
      <t xml:space="preserve">: (published in UCAR's web on 31/05/2016). http://ucar.gob.ar/index.php/en/centro-de-prensa/noticias-ucar/2126-adaptacion-al-cambio-climatico-se-desarrollan-nuevas-estaciones-agrometeorologicas-portatiles                                                                                                                                                                                                                                                                                </t>
    </r>
    <r>
      <rPr>
        <b/>
        <sz val="11"/>
        <color indexed="8"/>
        <rFont val="Times New Roman"/>
        <family val="2"/>
      </rPr>
      <t xml:space="preserve">7) Corrientes: Development of Strategies for Efficient Use of Irrigation water: </t>
    </r>
    <r>
      <rPr>
        <sz val="11"/>
        <color indexed="8"/>
        <rFont val="Times New Roman"/>
        <family val="2"/>
      </rPr>
      <t xml:space="preserve">(published in UCAR's web on 31/05/2016).  http://ucar.gob.ar/index.php/en/centro-de-prensa/noticias-ucar/2104-corrientes-desarrollo-de-estrategias-para-el-uso-eficiente-del-agua-de-riego                                                                                                                                                                                                                                                                                                                                      </t>
    </r>
    <r>
      <rPr>
        <b/>
        <sz val="11"/>
        <color indexed="8"/>
        <rFont val="Times New Roman"/>
        <family val="2"/>
      </rPr>
      <t>8) Corrientes: technical training held in climatic information for risk management:</t>
    </r>
    <r>
      <rPr>
        <sz val="11"/>
        <color indexed="8"/>
        <rFont val="Times New Roman"/>
        <family val="2"/>
      </rPr>
      <t xml:space="preserve"> (published in UCAR's web on 04/04/16). http://ucar.gob.ar/index.php/en/centro-de-prensa/noticias-ucar/2099-corrientes-se-realizo-una-capacitacion-tecnica-en-informacion-climatica-para-gestion-de-riesgo.                                                                                                                                                                                                                                                                    </t>
    </r>
    <r>
      <rPr>
        <b/>
        <sz val="11"/>
        <color indexed="8"/>
        <rFont val="Times New Roman"/>
        <family val="2"/>
      </rPr>
      <t xml:space="preserve">9) Course held in Corrientes on the topic of safe water and water wells: </t>
    </r>
    <r>
      <rPr>
        <sz val="11"/>
        <color indexed="8"/>
        <rFont val="Times New Roman"/>
        <family val="2"/>
      </rPr>
      <t xml:space="preserve">(published in UCAR's web on 06/11/2015). ucar.gob.ar/index.php/en/centro-de-prensa/noticias-ucar/1958-se-realizo-en-corrientes-un-curso-sobre-agua-segura-y-perforaciones                                                                                                    </t>
    </r>
    <r>
      <rPr>
        <b/>
        <sz val="11"/>
        <color indexed="8"/>
        <rFont val="Times New Roman"/>
        <family val="2"/>
      </rPr>
      <t xml:space="preserve">10) Family Agriculture in the face of Climate Change: </t>
    </r>
    <r>
      <rPr>
        <sz val="11"/>
        <color indexed="8"/>
        <rFont val="Times New Roman"/>
        <family val="2"/>
      </rPr>
      <t xml:space="preserve"> (Published in UCAR's web on 02/11/2015). http://ucar.gob.ar/index.php/en/centro-de-prensa/noticias-ucar/1918-la-agricultura-familiar-frente-al-cambio-climatico                                                                           </t>
    </r>
  </si>
  <si>
    <r>
      <rPr>
        <b/>
        <sz val="11"/>
        <color indexed="8"/>
        <rFont val="Times New Roman"/>
        <family val="1"/>
      </rPr>
      <t xml:space="preserve">REPORTS:  </t>
    </r>
    <r>
      <rPr>
        <sz val="11"/>
        <color indexed="8"/>
        <rFont val="Times New Roman"/>
        <family val="2"/>
      </rPr>
      <t xml:space="preserve">                                                                                                                                                                                                                                                                                                                                          
- Report on the installation/refitting of EMAs, Province of Santa Fe and Santiago del Estero, from 29/05/2016 to 04/06/2016                                                                     - Report on Seminar-workshop on "Sustainability of NEA Agrometeorological Network and generation of agrometeorological outputs" [“</t>
    </r>
    <r>
      <rPr>
        <i/>
        <sz val="11"/>
        <color indexed="8"/>
        <rFont val="Times New Roman"/>
        <family val="1"/>
      </rPr>
      <t>Sostenibilidad de la Red Agro-Meteorológica en el NEA y generación de productos agrometeorológicos</t>
    </r>
    <r>
      <rPr>
        <sz val="11"/>
        <color indexed="8"/>
        <rFont val="Times New Roman"/>
        <family val="2"/>
      </rPr>
      <t>”] dated 05/07/2016.                                                                                                                                                                                                                                                                                                                         - Consultant's progress report "Development and upgrade of web interface of the SISINTA Soil Information System" ["</t>
    </r>
    <r>
      <rPr>
        <i/>
        <sz val="11"/>
        <color indexed="8"/>
        <rFont val="Times New Roman"/>
        <family val="1"/>
      </rPr>
      <t>Desarrollo y mejora de lai nterface web del Sistema de Información de Suelos SISINTA</t>
    </r>
    <r>
      <rPr>
        <sz val="11"/>
        <color indexed="8"/>
        <rFont val="Times New Roman"/>
        <family val="2"/>
      </rPr>
      <t>"], 1st quarter 2016. 
- Progress report: consultancy to "Complete the databases of the Soil Information System - SISINTA - of the departments of Capital, Empedrado, Bella Vista, Lavalle, Goya, Esquina, Saladas and San Roque of the Province of Corrientes", 1st quarter 2016.                                                                                                          - Report "Workshop on technical training:  Climate information for risk management in the agricultural sector" ["</t>
    </r>
    <r>
      <rPr>
        <i/>
        <sz val="11"/>
        <color indexed="8"/>
        <rFont val="Times New Roman"/>
        <family val="1"/>
      </rPr>
      <t>Información climática para la gestión del riesgo en el sector agropecuario</t>
    </r>
    <r>
      <rPr>
        <sz val="11"/>
        <color indexed="8"/>
        <rFont val="Times New Roman"/>
        <family val="2"/>
      </rPr>
      <t>"], Corrientes, March 30-31, 2016.                                                                                                                                                                                                                                                                                                                                      -Reports: Meetings of the Office of Agricultural Risk and insurance companies / government of Corrientes, for the implementation of the horticultural insurance pilot plan, 1st quarter, 2016.                                                                                                                                                                                                                                                                                                                 - Final Report "Technical assistance for the formulation of the horticultural insurance pilot plan for NEA small-scale farmers" [A</t>
    </r>
    <r>
      <rPr>
        <i/>
        <sz val="11"/>
        <color indexed="8"/>
        <rFont val="Times New Roman"/>
        <family val="1"/>
      </rPr>
      <t>sistencia Técnica para la formulación del plan piloto de seguro hortícola para pequeños agricultores del NEA</t>
    </r>
    <r>
      <rPr>
        <sz val="11"/>
        <color indexed="8"/>
        <rFont val="Times New Roman"/>
        <family val="2"/>
      </rPr>
      <t>], June 2016.                                                                                          - Reports of articulation meetings between UCAR - Office of Agricultural Risk -Insurance Companies, April 2016.                                                                                                                                                                     - Final Report "Development of modules for water balance calculation software of the Office of Agricultural Risk" [</t>
    </r>
    <r>
      <rPr>
        <i/>
        <sz val="11"/>
        <color indexed="8"/>
        <rFont val="Times New Roman"/>
        <family val="1"/>
      </rPr>
      <t>Desarrollo de módulos para el software de cálculo de balances hídricos de la ORA</t>
    </r>
    <r>
      <rPr>
        <sz val="11"/>
        <color indexed="8"/>
        <rFont val="Times New Roman"/>
        <family val="2"/>
      </rPr>
      <t>], June 2016.                                                                                                                                                                 -"Informative workshop and launch of the Horticultural Insurance Program for Tomato and Pepper Producers under shelter of the Departments of Bella Vista, Goya, Lavalle, and San Roque, Province of Corrientes" [</t>
    </r>
    <r>
      <rPr>
        <i/>
        <sz val="11"/>
        <color indexed="8"/>
        <rFont val="Times New Roman"/>
        <family val="1"/>
      </rPr>
      <t>Taller informativo y lanzamiento del Programa de  Seguro Hortícola para Productores de Tomates y Pimientos bajo cubierta de los Departamentos de Bella Vista, Goya, Lavalle y San Roque, Provincia de Corrientes</t>
    </r>
    <r>
      <rPr>
        <sz val="11"/>
        <color indexed="8"/>
        <rFont val="Times New Roman"/>
        <family val="2"/>
      </rPr>
      <t>], August 3rd, 2016.                                                                                                                                                       - Progress report: "Databases of the Soil Information System SISINTA for the departments of Capital, Empedrado, Bella Vista, Lavalle, Goya, Esquina, Saladas and San Roque of the Province of Corrientes" [</t>
    </r>
    <r>
      <rPr>
        <i/>
        <sz val="11"/>
        <color indexed="8"/>
        <rFont val="Times New Roman"/>
        <family val="1"/>
      </rPr>
      <t>Base de datos del Sistema de Información de Suelos del SISINTA de los Departamentos Capital, Empedrado, Bella Vista, Lavalle, Goya, Esquina, Saladas, y San Roque de la Provincia de Corrientes</t>
    </r>
    <r>
      <rPr>
        <sz val="11"/>
        <color indexed="8"/>
        <rFont val="Times New Roman"/>
        <family val="2"/>
      </rPr>
      <t xml:space="preserve">], August and September 2016.                                                                                                                      - Report Workshop on Replanning, Quimili, Santiago del Estero, July 6-7, 2016.                                                                                                                                                          - Report Workshop on Replanning, Las Breñas, Chaco, September 8-9, 2016.                                                                                                                                                           - Report Workshop on Replanning, Basail and Colonia Benitez, August 4-5, 2016.                                                                                                                                                          - Report Workshop on Planning, Villa Ángela, Santa Fe, October 6-7, 2016.                          
-Report: Consultancy progress, Project monitoring, monthly -January 2016/September 2016.
</t>
    </r>
  </si>
  <si>
    <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 xml:space="preserve">In this case, two packages were paid for by means of the transfer dated 30/12/15 with an exchange rate of 12.90, whereas the other 12 packages were paid for by means of a transfer dated 31/08/2016 at $14.80. </t>
    </r>
    <r>
      <rPr>
        <sz val="9"/>
        <color indexed="8"/>
        <rFont val="Times New Roman"/>
        <family val="2"/>
      </rPr>
      <t xml:space="preserve">It is worth mentioning that the balance to be paid is only an estimate resulting from the difference between the contract value and the sum paid (each one at a different exchange rate), since the evolution of the exchange rate is not known for sure.  </t>
    </r>
  </si>
  <si>
    <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r>
      <rPr>
        <sz val="9"/>
        <color indexed="8"/>
        <rFont val="Times New Roman"/>
        <family val="2"/>
      </rPr>
      <t xml:space="preserve"> It is worth mentioning that the balance to be paid is only an estimate resulting from the difference between the contract value and the sum paid (each one at a different exchange rate), since the evolution of the exchange rate is not known for sure. </t>
    </r>
  </si>
  <si>
    <r>
      <t xml:space="preserve">The difference between the contract value and the payment to date lies in the different types of exchange rates used. According to UCAR's procurement criteria, for the contract sum, it  is mandatory to apply the sell exchange rate of Banco Nación de la Argentina pertaining to the day prior to the tender. When the system settles the sum paid, it adopts the exchange rate pertaining to the date of the transfer made to the executing party as reference.  </t>
    </r>
    <r>
      <rPr>
        <b/>
        <sz val="9"/>
        <color indexed="8"/>
        <rFont val="Times New Roman"/>
        <family val="2"/>
      </rPr>
      <t>In this case, it was conducted on 30/12/15 at an exchange rate of 12.90.</t>
    </r>
    <r>
      <rPr>
        <sz val="9"/>
        <color indexed="8"/>
        <rFont val="Times New Roman"/>
        <family val="2"/>
      </rPr>
      <t xml:space="preserve"> It is worth mentioning that the balance to be paid is only an estimate resulting from the difference between the contract value and the sum paid (each one at a different exchange rate), since the evolution of the exchange rate is not known for sure. </t>
    </r>
  </si>
  <si>
    <r>
      <rPr>
        <b/>
        <sz val="11"/>
        <color indexed="8"/>
        <rFont val="Calibri"/>
        <family val="2"/>
      </rPr>
      <t>Direct Purchase:</t>
    </r>
    <r>
      <rPr>
        <sz val="11"/>
        <color indexed="8"/>
        <rFont val="Calibri"/>
        <family val="2"/>
      </rPr>
      <t xml:space="preserve"> 4 firms were invited to participate. The proposals submitted and the Purchase Order were stated in Argentine pesos. The sell exchange rate of Banco de la Nación Argentina was taken as reference, pertaining to the business day prior to the date for submission of bids.</t>
    </r>
  </si>
  <si>
    <r>
      <rPr>
        <b/>
        <sz val="11"/>
        <color indexed="8"/>
        <rFont val="Calibri"/>
        <family val="2"/>
      </rPr>
      <t>Direct Purchase:</t>
    </r>
    <r>
      <rPr>
        <sz val="11"/>
        <color indexed="8"/>
        <rFont val="Calibri"/>
        <family val="2"/>
      </rPr>
      <t xml:space="preserve"> 3 firms were invited to participate. The proposals submitted and the Purchase Order were stated in Argentine pesos. The sell exchange rate of Banco de la Nación Argentina was taken as reference, pertaining to the business day prior to the date for submission of bids.</t>
    </r>
  </si>
  <si>
    <r>
      <rPr>
        <b/>
        <sz val="11"/>
        <color indexed="8"/>
        <rFont val="Calibri"/>
        <family val="2"/>
      </rPr>
      <t>Direct Purchase:</t>
    </r>
    <r>
      <rPr>
        <sz val="11"/>
        <color indexed="8"/>
        <rFont val="Calibri"/>
        <family val="2"/>
      </rPr>
      <t xml:space="preserve"> 3 firms were invited to participate. The proposals submitted and the Purchase Order were stated in Argentine pesos.  The sell exchange rate of Banco de la Nación Argentina was taken as reference, pertaining to the business day prior to the date for submission of bids.</t>
    </r>
  </si>
  <si>
    <r>
      <rPr>
        <b/>
        <sz val="11"/>
        <color indexed="8"/>
        <rFont val="Calibri"/>
        <family val="2"/>
      </rPr>
      <t xml:space="preserve">National Public Bid: </t>
    </r>
    <r>
      <rPr>
        <sz val="11"/>
        <color indexed="8"/>
        <rFont val="Calibri"/>
        <family val="2"/>
      </rPr>
      <t xml:space="preserve">In addition to publishing the call for tenders in mass communication media,  </t>
    </r>
    <r>
      <rPr>
        <sz val="11"/>
        <color indexed="8"/>
        <rFont val="Calibri"/>
        <family val="2"/>
      </rPr>
      <t xml:space="preserve">4 firms were invited to participate, with the contract being awarded to firm LA SEGUNDA COOPERATIVA LTDA. DE SEGUROS GENERALES. The proposals submitted and the Purchase Order were stated in Argentine pesos. The sell exchange rate of Banco de la Nación Argentina was taken as reference, pertaining to the business day prior to the date the bid was opened.  </t>
    </r>
  </si>
  <si>
    <r>
      <rPr>
        <b/>
        <sz val="11"/>
        <color indexed="8"/>
        <rFont val="Calibri"/>
        <family val="2"/>
      </rPr>
      <t xml:space="preserve">Direct Purchase: </t>
    </r>
    <r>
      <rPr>
        <sz val="11"/>
        <color indexed="8"/>
        <rFont val="Calibri"/>
        <family val="2"/>
      </rPr>
      <t>3 firms were invited to participate. The proposals submitted and the Purchase Order were stated in Argentine pesos.  The sell exchange rate of Banco de la Nación Argentina was taken as reference, pertaining to the business day prior to the date for submission of bids.</t>
    </r>
  </si>
  <si>
    <t xml:space="preserve">Technically meets request. Only bid proposed for the 14 packages </t>
  </si>
  <si>
    <r>
      <rPr>
        <b/>
        <sz val="11"/>
        <rFont val="Calibri"/>
        <family val="2"/>
      </rPr>
      <t xml:space="preserve">National Public Bid divided into 14 packages. </t>
    </r>
    <r>
      <rPr>
        <sz val="11"/>
        <color indexed="8"/>
        <rFont val="Calibri"/>
        <family val="2"/>
      </rPr>
      <t>In addition to publishing the call for tenders in mass communication media,  fifteen firms were invited to participate and two Proposals were submitted, with the contract being awarded to firm FERRETERIA CHEMES HNOS SRL. Firm FERRETERIA EL MOLINO SRL quoted PACKAGE 1, 2, 3, 4 and 5 of the Province of CHACO (the Proposal failed technically). The proposals submitted and the Purchase Order were stated in Argentine pesos.  The sell exchange rate of Banco de la Nación Argentina was taken as reference, pertaining to the business day prior to the date the bid was opened.</t>
    </r>
  </si>
  <si>
    <t xml:space="preserve">Technically meets request. </t>
  </si>
  <si>
    <r>
      <rPr>
        <b/>
        <sz val="11"/>
        <rFont val="Calibri"/>
        <family val="2"/>
      </rPr>
      <t xml:space="preserve">Price competition with 6 packages </t>
    </r>
    <r>
      <rPr>
        <sz val="11"/>
        <color indexed="8"/>
        <rFont val="Calibri"/>
        <family val="2"/>
      </rPr>
      <t>, six Firms were invited. Three packages were awarded, and other three were declared deserted.  Firms ACRILICOS ROCHA SRL and SOLARTEC SA were not awarded the contracts as they failed technically. The proposals submitted and the Purchase Order were stated in Argentine pesos. The sell exchange rate of Banco de la Nación Argentina was taken as reference, pertaining to the business day prior to the date for submission of bids.</t>
    </r>
  </si>
  <si>
    <r>
      <rPr>
        <b/>
        <sz val="11"/>
        <color indexed="8"/>
        <rFont val="Calibri"/>
        <family val="2"/>
      </rPr>
      <t>Price Competition:</t>
    </r>
    <r>
      <rPr>
        <sz val="11"/>
        <color indexed="8"/>
        <rFont val="Calibri"/>
        <family val="2"/>
      </rPr>
      <t>4 firms were invited to participate, with only one bid submitted, by firm EL GALLEGO of JORGE ISIDORO FLORES GARCIA. The proposals  submitted and the Purchase Order were stated in Argentine pesos. The sell exchange rate of Banco de la Nación Argentina was taken as reference, pertaining to the business day prior to the date for submission of bids.</t>
    </r>
  </si>
  <si>
    <t>The occurrence of intense precipitation during the period considered has exceeded average values for the north of the provinces of Santa Fe (Santa Lucía). This situation has delayed the progress of works in the towns. Also, it is important to highlight the fact that the delivery of construction materials necessary for the different technologies of water access entails the ingress of semi-trailer trucks fully loaded into rural areas with dirt roads in poor maintenance conditions. Therefore, it is necessary to conduct ongoing monitoring of precipitation (and if necessary change delivery dates) since an unexpected rain may hinder delivery. Lastly, the insurance implemented by the Office of Agricultural Risk in four departments of Corrientes is a proven measure of damage mitigation and redress.</t>
  </si>
  <si>
    <t>Coordination and articulation with the different executing parties of the project continued to improve the administrative flow paths and to generate greater understanding of the procedures inherent to UCAR regarding procurement. To such end, a workshop was held in September 2016. Forty persons related to different administrative areas of organizations connected with the project attended this workshop. This workshop allowed not only to improve the project's administrative flow paths but also it helped disseminate information on the different activities conducted under the project, through the narration of several life histories with the purpose of sharing with the administrative staff the actual produce of their work.</t>
  </si>
  <si>
    <t>Once the bid is submitted by La Segunda Seguros an authorization was necessary from the National Superintendence of Insurance so that the former or any other insurance company could provide this type of coverage in Argentina. Once the authorization was obtained, producers previously surveyed in June 2016 were automatically covered, although they did not know this. Nor could they have a coverage certificate immediately since the insurance company had to change their IT system in order to deliver 581 coverage certificates under the same policy (when typically there is only one certificate per policy).  In order to settle this situation, two prompt actions were taken: the establishment of a call center with a hotline to report any accidents, and the hiring of a service to send mass SMS to inform them they were covered and that they had to report to such telephone number any accident.</t>
  </si>
  <si>
    <t>Based on last year's lesson learned, no issue arose regarding this point during this budget year.</t>
  </si>
  <si>
    <r>
      <rPr>
        <b/>
        <sz val="14"/>
        <color indexed="8"/>
        <rFont val="Times New Roman"/>
        <family val="1"/>
      </rPr>
      <t>QUALITATIVE MEASURES and LESSONS LEARNED</t>
    </r>
  </si>
  <si>
    <r>
      <rPr>
        <i/>
        <sz val="11"/>
        <color indexed="8"/>
        <rFont val="Times New Roman"/>
        <family val="1"/>
      </rPr>
      <t>Please complete the following section every reporting period</t>
    </r>
  </si>
  <si>
    <r>
      <rPr>
        <b/>
        <sz val="11"/>
        <color indexed="8"/>
        <rFont val="Times New Roman"/>
        <family val="1"/>
      </rPr>
      <t>Implementation and Adaptive Management</t>
    </r>
  </si>
  <si>
    <r>
      <rPr>
        <b/>
        <sz val="11"/>
        <color indexed="8"/>
        <rFont val="Times New Roman"/>
        <family val="1"/>
      </rPr>
      <t>Response</t>
    </r>
  </si>
  <si>
    <r>
      <rPr>
        <sz val="11"/>
        <color indexed="8"/>
        <rFont val="Times New Roman"/>
        <family val="1"/>
      </rPr>
      <t>What implementation issues/lessons, either positive or negative, affected progress?</t>
    </r>
  </si>
  <si>
    <r>
      <t xml:space="preserve">During the period, the bidding was conducted </t>
    </r>
    <r>
      <rPr>
        <sz val="11"/>
        <color indexed="8"/>
        <rFont val="Times New Roman"/>
        <family val="2"/>
      </rPr>
      <t xml:space="preserve"> of materials necessary for the execution of water intake and access works in the 4 provinces of the project.  This entailed a substantial amount of coordination among the 15 local leaders of the INTA in the project area, </t>
    </r>
    <r>
      <rPr>
        <sz val="11"/>
        <color indexed="8"/>
        <rFont val="Times New Roman"/>
        <family val="2"/>
      </rPr>
      <t xml:space="preserve">its technicians and administrative staff, INTA's central coordination and UCAR's different administrative areas, mainly coordination and Procurement areas. The process took longer than anticipated and entailed coordination and articulation efforts among all actors. Different specs were required so that the bidding could be carried forward, and all actors needed to understand the type of materials necessary for the works to be executed. This took a lot of time.  Plus, for the bidding to be valid, substantial efforts were required from INTA's coordination with vendors by inviting them to take part and by addressing any questions they may have had to get their commitment and participation. This was a complex process which needed of the many actors involved, coordination and communication. This way, even though the process took 9 months in all, from beginning to awarding, vendors were obtained for all the biddings and a precedent was set for this type of procurement that will enable greater fluidity next invitation. After completion, a workshop was held at UCAR for the entire administrative staff involved in the project. This workshop stressed how important it is for actors participating in the administrative procedure to know one another, understand the results achieved through collective effort and work, and have a more fluid communication. </t>
    </r>
  </si>
  <si>
    <r>
      <rPr>
        <sz val="11"/>
        <color indexed="8"/>
        <rFont val="Times New Roman"/>
        <family val="1"/>
      </rPr>
      <t>Were there any delays in implementation?  If so, include any causes of delays. What measures have been taken to reduce delays?</t>
    </r>
  </si>
  <si>
    <r>
      <rPr>
        <sz val="11"/>
        <color indexed="8"/>
        <rFont val="Times New Roman"/>
        <family val="1"/>
      </rPr>
      <t>As explained in the point above, the main delay was caused by the extra time the bidding process took. As a measure to minimize the delay, several meetings were held at UCAR to expedite the process and articulate the specs requested from the procurement area and INTA's requirements. This way, the bidding moved forward and the 14 bid packages submitted were awarded. The project entails the articulation of four institutions and over 150 people, including technical and administrative staff. In this regard, in order to promote a better flux of communication, a workshop was set up encompassing UCAR and INTA executing parties and administrative staff. This workshop's objective was to present the project, the results achieved, and to promote inter-personal relations among those working for the project. It is expected that based on the work conducted throughout this year, the next biddings will go about more fluidly and they may be awarded in lesser time.</t>
    </r>
  </si>
  <si>
    <r>
      <rPr>
        <sz val="11"/>
        <rFont val="Times New Roman"/>
        <family val="1"/>
      </rPr>
      <t>Describe any changes undertaken to improve results on the ground or any changes made to project outputs (i.e. changes to project design</t>
    </r>
  </si>
  <si>
    <r>
      <t>Based on the diagnosis of the execution conducted until 2015, it was deemed necessary to speed up execution in order to meet the goals proposed by project's end. That is why it was decided to hold re-planning workshops during 2016 with the project's different executing parties, both in Buenos Aires and in the site. By the end of 2015, a reflection workshop was held with the executing parties in Buenos Aires, which showed the general progress as compared with the goals. Then, a workshop for the replanning of sub-component 1.2 - transfer of risk - was held in March.  And for component 2: Agro-Hydro-Meteorological stations and Early Warning Systems. And then through July, August, September and October, re-planning workshops for 2017 were held in Santiago del Estero, Chaco and Santa Fe together with INTA's field technicians. The purpose of such workshops was: 1) To share the progress of the project in general, looking ahead at the time we have left to execute the activities, focusing on the physical progress made and expected. 2) To share the acquired knowledge on the project's activities already performed, through critical insight and analysis of the factors which may have affected either positively or negatively. 3) To analyze the activities performed in terms of the results intended. 4) To prepare and validate the planning of the activities for each executing party (PRET - Regional Project with Territorial Approach). 5) To share the planning of all the activities to be developed in the province until project completion (and their analysis in terms of the expected results).
This way, the re-planning of the PRETs involved in the above mentioned three provinces was achieved, which will give rise to a new bidding process, which is being currently prepared. The only thing left is to carry out this workshop in the province of Corrientes, and we expect to carry it out before the year ends. 
Also, during these workshops, tours were taken to the works executed and visits made to producers of the each province, this way sharing also the experience of each activity, analyzing the process involved, and the results obtained. By way of</t>
    </r>
    <r>
      <rPr>
        <sz val="11"/>
        <color indexed="8"/>
        <rFont val="Times New Roman"/>
        <family val="2"/>
      </rPr>
      <t xml:space="preserve"> conclusion at such workshops it arises that the producers' needs in the territory are far greater than those estimated at the time of project design.  This is so in terms of water access, among others. However, there are activities that were over-estimated in terms of budget upon design, as it turns out.  In some cases, this was due to the decision of articulating, communicating and negotiating with other institutions, which helped to avoid tapping into some of the funds. In other cases, central-level institutions moved forward with the purchase of supplies without considering the project (for example, INTA Central decided to provide various areas of its own with computing equipment. As a result, the project did not need to acquire such equipment). Hence, an application for matrix reallocation is being studied which will be submitted to the Adaptation Fund next month.                                                                                                                                                      
Also, the consultant who conducts the on-site monitoring of the project works and activities has continued participating throughout the year, which has allowed to have a close proximity to and feedback from the goings-on across the different provinces.</t>
    </r>
  </si>
  <si>
    <r>
      <rPr>
        <sz val="11"/>
        <color indexed="8"/>
        <rFont val="Times New Roman"/>
        <family val="1"/>
      </rPr>
      <t>How have gender considerations been taken into consideration during the reporting period? What have been the lessons learned as a consequence of inclusion of such considerations on project performance or impacts?</t>
    </r>
  </si>
  <si>
    <r>
      <t xml:space="preserve">In 5 of the 6 re-planning workshops conducted, a specific section was included to work with the technicians on the gender approach mainstreaming topic in rural development projects. More specifically, gender stereotypes, culturally edified differences among genders and how this results in unequal access to and control of resources in women's detriment were addressed. These workshops opened up the debate on how to work </t>
    </r>
    <r>
      <rPr>
        <sz val="11"/>
        <color indexed="8"/>
        <rFont val="Times New Roman"/>
        <family val="2"/>
      </rPr>
      <t xml:space="preserve">on this issues, and emphasis was placed on actions that can be promoted in order to change unequal gender relations in the territory. Also, a calendar of training in gender targeted at female and male technicians and producers throughout 2017 was set up. </t>
    </r>
  </si>
  <si>
    <r>
      <rPr>
        <i/>
        <sz val="11"/>
        <color indexed="8"/>
        <rFont val="Times New Roman"/>
        <family val="1"/>
      </rPr>
      <t xml:space="preserve">Please complete the following section at </t>
    </r>
    <r>
      <rPr>
        <b/>
        <i/>
        <sz val="11"/>
        <color indexed="8"/>
        <rFont val="Times New Roman"/>
        <family val="2"/>
      </rPr>
      <t xml:space="preserve">mid-term </t>
    </r>
    <r>
      <rPr>
        <i/>
        <sz val="11"/>
        <color indexed="8"/>
        <rFont val="Times New Roman"/>
        <family val="2"/>
      </rPr>
      <t>and</t>
    </r>
    <r>
      <rPr>
        <b/>
        <i/>
        <sz val="11"/>
        <color indexed="8"/>
        <rFont val="Times New Roman"/>
        <family val="2"/>
      </rPr>
      <t xml:space="preserve"> project completion (*)</t>
    </r>
  </si>
  <si>
    <r>
      <rPr>
        <b/>
        <sz val="11"/>
        <color indexed="8"/>
        <rFont val="Times New Roman"/>
        <family val="1"/>
      </rPr>
      <t>Lessons for Adaptation</t>
    </r>
  </si>
  <si>
    <r>
      <rPr>
        <b/>
        <sz val="11"/>
        <color indexed="9"/>
        <rFont val="Times New Roman"/>
        <family val="1"/>
      </rPr>
      <t>Climate Resilience Measures</t>
    </r>
  </si>
  <si>
    <r>
      <rPr>
        <sz val="11"/>
        <color indexed="8"/>
        <rFont val="Times New Roman"/>
        <family val="1"/>
      </rPr>
      <t>What have been the lessons learned, both positive and negative, in implementing climate adaptation m</t>
    </r>
    <r>
      <rPr>
        <sz val="12"/>
        <color indexed="8"/>
        <rFont val="Times New Roman"/>
        <family val="2"/>
      </rPr>
      <t>easures that would be relevant to the design and implementation of future projects/programs for enhanced resilience to climate change?</t>
    </r>
  </si>
  <si>
    <r>
      <rPr>
        <sz val="11"/>
        <color indexed="8"/>
        <rFont val="Times New Roman"/>
        <family val="1"/>
      </rPr>
      <t>-</t>
    </r>
  </si>
  <si>
    <r>
      <rPr>
        <sz val="11"/>
        <color indexed="8"/>
        <rFont val="Times New Roman"/>
        <family val="1"/>
      </rPr>
      <t>What is the potential for the climate resilience measures undertaken by the project/program to be replicated and scaled up both within and outside the project area?</t>
    </r>
  </si>
  <si>
    <r>
      <rPr>
        <b/>
        <sz val="11"/>
        <color indexed="9"/>
        <rFont val="Times New Roman"/>
        <family val="1"/>
      </rPr>
      <t>Concrete Adaptation Interventions</t>
    </r>
  </si>
  <si>
    <r>
      <rPr>
        <sz val="11"/>
        <color indexed="8"/>
        <rFont val="Times New Roman"/>
        <family val="1"/>
      </rPr>
      <t>What have been the lessons learned, both positive and negative, in implementing concrete adaptation interventions that would be relevant to the design and implementation of future projects/program implementing concrete adaptation interventions?</t>
    </r>
  </si>
  <si>
    <r>
      <rPr>
        <sz val="11"/>
        <color indexed="8"/>
        <rFont val="Times New Roman"/>
        <family val="1"/>
      </rPr>
      <t>What is the potential for the concrete adaptation interventions undertaken by the project/program to be replicated and scaled up both within and outside the project area?</t>
    </r>
  </si>
  <si>
    <r>
      <rPr>
        <b/>
        <sz val="11"/>
        <color indexed="9"/>
        <rFont val="Times New Roman"/>
        <family val="1"/>
      </rPr>
      <t>Community/National Impact</t>
    </r>
  </si>
  <si>
    <r>
      <rPr>
        <sz val="11"/>
        <color indexed="8"/>
        <rFont val="Times New Roman"/>
        <family val="1"/>
      </rPr>
      <t>What would you consider to be the most successful aspects for the target communities?</t>
    </r>
  </si>
  <si>
    <r>
      <rPr>
        <sz val="11"/>
        <color indexed="8"/>
        <rFont val="Times New Roman"/>
        <family val="1"/>
      </rPr>
      <t>What measures are/have been put in place to ensure sustainability of the project/program results?</t>
    </r>
  </si>
  <si>
    <r>
      <rPr>
        <sz val="11"/>
        <color indexed="8"/>
        <rFont val="Times New Roman"/>
        <family val="1"/>
      </rPr>
      <t>What measures are being/could have been put in place to improve project/program results?</t>
    </r>
  </si>
  <si>
    <r>
      <rPr>
        <b/>
        <sz val="11"/>
        <color indexed="9"/>
        <rFont val="Times New Roman"/>
        <family val="1"/>
      </rPr>
      <t xml:space="preserve">Knowledge Management </t>
    </r>
  </si>
  <si>
    <r>
      <rPr>
        <sz val="11"/>
        <color indexed="8"/>
        <rFont val="Times New Roman"/>
        <family val="1"/>
      </rPr>
      <t>How has existing information/data/knowledge been used to inform project development and implementation? What kinds of information/data/knowledge were used?</t>
    </r>
  </si>
  <si>
    <r>
      <rPr>
        <sz val="11"/>
        <color indexed="8"/>
        <rFont val="Times New Roman"/>
        <family val="1"/>
      </rPr>
      <t>If learning objectives have been established, have they been met? Please describe.</t>
    </r>
  </si>
  <si>
    <r>
      <rPr>
        <sz val="11"/>
        <color indexed="8"/>
        <rFont val="Times New Roman"/>
        <family val="1"/>
      </rPr>
      <t>Describe any difficulties there have been in  accessing or retrieving existing information (data or knowledge) that is relevant to the project. Please provide suggestions for improving access to the relevant data.</t>
    </r>
  </si>
  <si>
    <r>
      <rPr>
        <sz val="11"/>
        <color indexed="8"/>
        <rFont val="Times New Roman"/>
        <family val="1"/>
      </rPr>
      <t>Has the identification of learning objectives contributed to the outcomes of the project? In what ways have they contributed?</t>
    </r>
  </si>
  <si>
    <r>
      <rPr>
        <i/>
        <sz val="11"/>
        <rFont val="Times New Roman"/>
        <family val="1"/>
      </rPr>
      <t>(*) To be completed following the mid term evaluation</t>
    </r>
  </si>
  <si>
    <r>
      <rPr>
        <b/>
        <sz val="16"/>
        <rFont val="Times New Roman"/>
        <family val="1"/>
      </rPr>
      <t>PROJECT Indicators</t>
    </r>
  </si>
  <si>
    <r>
      <rPr>
        <i/>
        <sz val="11"/>
        <color indexed="8"/>
        <rFont val="Times New Roman"/>
        <family val="1"/>
      </rPr>
      <t>Please provide all indicators being tracked for the project as outlined in the project document</t>
    </r>
  </si>
  <si>
    <r>
      <rPr>
        <i/>
        <sz val="11"/>
        <color indexed="8"/>
        <rFont val="Times New Roman"/>
        <family val="1"/>
      </rPr>
      <t>Type of Indicator (indicators towards Objectives, Outcomes, etc…)</t>
    </r>
  </si>
  <si>
    <r>
      <rPr>
        <b/>
        <sz val="11"/>
        <color indexed="8"/>
        <rFont val="Times New Roman"/>
        <family val="1"/>
      </rPr>
      <t>Type of Indicator</t>
    </r>
  </si>
  <si>
    <r>
      <rPr>
        <b/>
        <sz val="11"/>
        <color indexed="8"/>
        <rFont val="Times New Roman"/>
        <family val="1"/>
      </rPr>
      <t>Indicator</t>
    </r>
  </si>
  <si>
    <r>
      <rPr>
        <b/>
        <sz val="11"/>
        <color indexed="8"/>
        <rFont val="Times New Roman"/>
        <family val="1"/>
      </rPr>
      <t>Baseline</t>
    </r>
  </si>
  <si>
    <r>
      <rPr>
        <b/>
        <sz val="11"/>
        <color indexed="8"/>
        <rFont val="Times New Roman"/>
        <family val="1"/>
      </rPr>
      <t>Progress since inception</t>
    </r>
  </si>
  <si>
    <r>
      <rPr>
        <b/>
        <sz val="11"/>
        <color indexed="8"/>
        <rFont val="Times New Roman"/>
        <family val="1"/>
      </rPr>
      <t>Target for Project End</t>
    </r>
  </si>
  <si>
    <r>
      <rPr>
        <b/>
        <sz val="11"/>
        <color indexed="8"/>
        <rFont val="Times New Roman"/>
        <family val="1"/>
      </rPr>
      <t>% Progress on the Ultimate Goal</t>
    </r>
  </si>
  <si>
    <r>
      <rPr>
        <b/>
        <sz val="11"/>
        <color indexed="8"/>
        <rFont val="Times New Roman"/>
        <family val="1"/>
      </rPr>
      <t>Objective</t>
    </r>
  </si>
  <si>
    <r>
      <rPr>
        <sz val="11"/>
        <color indexed="8"/>
        <rFont val="Times New Roman"/>
        <family val="1"/>
      </rPr>
      <t>Number of families vulnerable to the adverse effects of climate change and its variability.</t>
    </r>
  </si>
  <si>
    <r>
      <rPr>
        <sz val="11"/>
        <color indexed="8"/>
        <rFont val="Times New Roman"/>
        <family val="1"/>
      </rPr>
      <t>No climate change
adaptation measures have been implemented up to date.</t>
    </r>
  </si>
  <si>
    <r>
      <rPr>
        <b/>
        <sz val="11"/>
        <color indexed="8"/>
        <rFont val="Times New Roman"/>
        <family val="1"/>
      </rPr>
      <t>Outcome</t>
    </r>
  </si>
  <si>
    <r>
      <rPr>
        <sz val="11"/>
        <color indexed="8"/>
        <rFont val="Times New Roman"/>
        <family val="1"/>
      </rPr>
      <t>% of producers with enhanced capacities to respond to and act upon climate variability.</t>
    </r>
  </si>
  <si>
    <r>
      <rPr>
        <sz val="11"/>
        <color indexed="8"/>
        <rFont val="Times New Roman"/>
        <family val="1"/>
      </rPr>
      <t>No installed capacity or infrastructure.</t>
    </r>
  </si>
  <si>
    <r>
      <rPr>
        <b/>
        <sz val="11"/>
        <color indexed="8"/>
        <rFont val="Times New Roman"/>
        <family val="1"/>
      </rPr>
      <t>-</t>
    </r>
  </si>
  <si>
    <r>
      <rPr>
        <sz val="11"/>
        <color indexed="8"/>
        <rFont val="Times New Roman"/>
        <family val="1"/>
      </rPr>
      <t>% of beneficiaries that noted an improvement in agriculture productivity linked to water supply.</t>
    </r>
  </si>
  <si>
    <r>
      <rPr>
        <sz val="11"/>
        <color indexed="8"/>
        <rFont val="Times New Roman"/>
        <family val="1"/>
      </rPr>
      <t>To be determined during project implementation.</t>
    </r>
  </si>
  <si>
    <r>
      <rPr>
        <sz val="11"/>
        <color indexed="8"/>
        <rFont val="Times New Roman"/>
        <family val="1"/>
      </rPr>
      <t>% of beneficiaries that noted better access to water supply for consumption and irrigation.</t>
    </r>
  </si>
  <si>
    <r>
      <rPr>
        <sz val="11"/>
        <color indexed="8"/>
        <rFont val="Times New Roman"/>
        <family val="1"/>
      </rPr>
      <t>1,000 families will benefit from the water supply works.</t>
    </r>
  </si>
  <si>
    <r>
      <rPr>
        <b/>
        <sz val="11"/>
        <color indexed="8"/>
        <rFont val="Times New Roman"/>
        <family val="1"/>
      </rPr>
      <t>Activity</t>
    </r>
  </si>
  <si>
    <r>
      <rPr>
        <sz val="11"/>
        <color indexed="8"/>
        <rFont val="Times New Roman"/>
        <family val="1"/>
      </rPr>
      <t>Number of wells drilled and targeted families to access underground water.</t>
    </r>
  </si>
  <si>
    <r>
      <rPr>
        <sz val="11"/>
        <color indexed="8"/>
        <rFont val="Times New Roman"/>
        <family val="1"/>
      </rPr>
      <t xml:space="preserve">Up to date, there are no wells drilled in the targeted communities.
</t>
    </r>
  </si>
  <si>
    <r>
      <rPr>
        <sz val="11"/>
        <color indexed="8"/>
        <rFont val="Times New Roman"/>
        <family val="1"/>
      </rPr>
      <t>Up to date, there are no wells for the targeted families in the area.</t>
    </r>
  </si>
  <si>
    <r>
      <rPr>
        <sz val="11"/>
        <rFont val="Times New Roman"/>
        <family val="1"/>
      </rPr>
      <t xml:space="preserve">Total Families: 167                   Represented by women: 32                  Represented by young parent:4 </t>
    </r>
  </si>
  <si>
    <r>
      <rPr>
        <sz val="11"/>
        <color indexed="8"/>
        <rFont val="Times New Roman"/>
        <family val="1"/>
      </rPr>
      <t>Number of families with roofs retrofitted for rainwater catchment and cisterns (disaggregated by gender).</t>
    </r>
  </si>
  <si>
    <r>
      <rPr>
        <sz val="11"/>
        <color indexed="8"/>
        <rFont val="Times New Roman"/>
        <family val="1"/>
      </rPr>
      <t>Up to date, there are no reservoirs or roofs retrofitted for rainwater catchment in the area of intervention.</t>
    </r>
  </si>
  <si>
    <r>
      <rPr>
        <sz val="11"/>
        <rFont val="Times New Roman"/>
        <family val="1"/>
      </rPr>
      <t xml:space="preserve">Total families: 407                   Represented by women: 37             Represented by young parent: 162          </t>
    </r>
  </si>
  <si>
    <r>
      <rPr>
        <sz val="11"/>
        <color indexed="8"/>
        <rFont val="Times New Roman"/>
        <family val="1"/>
      </rPr>
      <t>Number of community reservoirs built for small and large livestock.</t>
    </r>
  </si>
  <si>
    <r>
      <rPr>
        <sz val="11"/>
        <color indexed="8"/>
        <rFont val="Times New Roman"/>
        <family val="1"/>
      </rPr>
      <t>0 community reservoirs built in the targeted communities up to date.</t>
    </r>
  </si>
  <si>
    <r>
      <rPr>
        <sz val="11"/>
        <color indexed="8"/>
        <rFont val="Times New Roman"/>
        <family val="1"/>
      </rPr>
      <t>0 families assisted.</t>
    </r>
  </si>
  <si>
    <r>
      <rPr>
        <sz val="11"/>
        <rFont val="Times New Roman"/>
        <family val="1"/>
      </rPr>
      <t>Total families: 35                   Represented by women: 3                  Represented by young parent:6</t>
    </r>
  </si>
  <si>
    <r>
      <rPr>
        <sz val="11"/>
        <color indexed="8"/>
        <rFont val="Times New Roman"/>
        <family val="1"/>
      </rPr>
      <t>Number of multipurpose water supply systems built.</t>
    </r>
  </si>
  <si>
    <r>
      <rPr>
        <sz val="11"/>
        <color indexed="8"/>
        <rFont val="Times New Roman"/>
        <family val="1"/>
      </rPr>
      <t>There have been no initiatives to build multipurpose water supply systems.</t>
    </r>
  </si>
  <si>
    <r>
      <rPr>
        <sz val="11"/>
        <color indexed="8"/>
        <rFont val="Times New Roman"/>
        <family val="1"/>
      </rPr>
      <t>Total Families: 112         Represented by women: 9             Represented by young parent: 81</t>
    </r>
  </si>
  <si>
    <r>
      <rPr>
        <sz val="11"/>
        <color indexed="8"/>
        <rFont val="Times New Roman"/>
        <family val="1"/>
      </rPr>
      <t>% of targeted population covered by adequate risk-transfer mechanisms (disaggregated by gender).</t>
    </r>
  </si>
  <si>
    <r>
      <rPr>
        <sz val="11"/>
        <color indexed="8"/>
        <rFont val="Times New Roman"/>
        <family val="1"/>
      </rPr>
      <t>0% families within the project area with access to insurance.</t>
    </r>
  </si>
  <si>
    <r>
      <rPr>
        <sz val="11"/>
        <color indexed="8"/>
        <rFont val="Times New Roman"/>
        <family val="1"/>
      </rPr>
      <t>% of beneficiaries of risk transfer instruments that perceive diminished risks from extreme events.</t>
    </r>
  </si>
  <si>
    <r>
      <rPr>
        <sz val="11"/>
        <color indexed="8"/>
        <rFont val="Times New Roman"/>
        <family val="1"/>
      </rPr>
      <t>No families are covered by this instrument. The goal is to have 787 families as beneficiaries of the risk transfer pilot program.</t>
    </r>
  </si>
  <si>
    <r>
      <rPr>
        <sz val="11"/>
        <color indexed="8"/>
        <rFont val="Times New Roman"/>
        <family val="1"/>
      </rPr>
      <t>Development of feasibility study (oilseeds)</t>
    </r>
  </si>
  <si>
    <r>
      <rPr>
        <sz val="11"/>
        <color indexed="8"/>
        <rFont val="Times New Roman"/>
        <family val="1"/>
      </rPr>
      <t>No study has been conducted up to date.</t>
    </r>
  </si>
  <si>
    <r>
      <rPr>
        <sz val="11"/>
        <color indexed="8"/>
        <rFont val="Times New Roman"/>
        <family val="1"/>
      </rPr>
      <t>Development of feasibility study (horticulture)</t>
    </r>
  </si>
  <si>
    <r>
      <rPr>
        <sz val="11"/>
        <color indexed="8"/>
        <rFont val="Times New Roman"/>
        <family val="1"/>
      </rPr>
      <t>Number of families included in the Pilot Programs (disaggregated by gender).</t>
    </r>
  </si>
  <si>
    <r>
      <rPr>
        <sz val="11"/>
        <color indexed="8"/>
        <rFont val="Times New Roman"/>
        <family val="1"/>
      </rPr>
      <t>No insurance coverage.</t>
    </r>
  </si>
  <si>
    <r>
      <rPr>
        <sz val="11"/>
        <color indexed="8"/>
        <rFont val="Times New Roman"/>
        <family val="1"/>
      </rPr>
      <t>Total families: 581               Represented by women: 50          Represented by young parent: 107</t>
    </r>
  </si>
  <si>
    <r>
      <rPr>
        <sz val="11"/>
        <color indexed="8"/>
        <rFont val="Times New Roman"/>
        <family val="1"/>
      </rPr>
      <t>Evaluation of Pilot Programs implemented.</t>
    </r>
  </si>
  <si>
    <r>
      <rPr>
        <sz val="11"/>
        <color indexed="8"/>
        <rFont val="Times New Roman"/>
        <family val="1"/>
      </rPr>
      <t>0 evaluation conducted.</t>
    </r>
  </si>
  <si>
    <r>
      <rPr>
        <sz val="11"/>
        <color indexed="8"/>
        <rFont val="Times New Roman"/>
        <family val="1"/>
      </rPr>
      <t>Number of small-scale producers having more secure (increased) access to livelihood assets.</t>
    </r>
  </si>
  <si>
    <r>
      <rPr>
        <sz val="11"/>
        <color indexed="8"/>
        <rFont val="Times New Roman"/>
        <family val="1"/>
      </rPr>
      <t>0.8% families within the project area have been assisted in various agricultural practices.</t>
    </r>
  </si>
  <si>
    <r>
      <rPr>
        <sz val="11"/>
        <color indexed="8"/>
        <rFont val="Times New Roman"/>
        <family val="1"/>
      </rPr>
      <t>% of beneficiaries that noticed an improvement in their food security due to project activities.</t>
    </r>
  </si>
  <si>
    <r>
      <rPr>
        <sz val="11"/>
        <color indexed="8"/>
        <rFont val="Times New Roman"/>
        <family val="1"/>
      </rPr>
      <t>1,000 families will benefit from technical assistance.</t>
    </r>
  </si>
  <si>
    <r>
      <rPr>
        <sz val="11"/>
        <color indexed="8"/>
        <rFont val="Times New Roman"/>
        <family val="1"/>
      </rPr>
      <t>% of beneficiaries that noticed an increase in their income due to project activities.</t>
    </r>
  </si>
  <si>
    <r>
      <rPr>
        <sz val="11"/>
        <color indexed="8"/>
        <rFont val="Times New Roman"/>
        <family val="1"/>
      </rPr>
      <t>% of beneficiaries that have
enhanced their access to markets.</t>
    </r>
  </si>
  <si>
    <r>
      <rPr>
        <sz val="11"/>
        <color indexed="8"/>
        <rFont val="Times New Roman"/>
        <family val="1"/>
      </rPr>
      <t>Number of families receiving technical assistance (disaggregated by gender).</t>
    </r>
  </si>
  <si>
    <r>
      <rPr>
        <sz val="11"/>
        <color indexed="8"/>
        <rFont val="Times New Roman"/>
        <family val="1"/>
      </rPr>
      <t>15 families with fruit and vegetable gardens with irrigation, and raising small animals.</t>
    </r>
  </si>
  <si>
    <r>
      <rPr>
        <sz val="11"/>
        <color indexed="8"/>
        <rFont val="Times New Roman"/>
        <family val="1"/>
      </rPr>
      <t xml:space="preserve">Total Families: 4          Represented by women: 2      Represented by young parent: 1 </t>
    </r>
  </si>
  <si>
    <r>
      <rPr>
        <sz val="11"/>
        <color indexed="8"/>
        <rFont val="Times New Roman"/>
        <family val="1"/>
      </rPr>
      <t>Number of families assisted in the management and use of forage resources (disaggregated by gender).</t>
    </r>
  </si>
  <si>
    <r>
      <rPr>
        <sz val="11"/>
        <color indexed="8"/>
        <rFont val="Times New Roman"/>
        <family val="1"/>
      </rPr>
      <t>29 families assisted in the management and use of forage resources.</t>
    </r>
  </si>
  <si>
    <r>
      <rPr>
        <sz val="11"/>
        <color indexed="8"/>
        <rFont val="Times New Roman"/>
        <family val="1"/>
      </rPr>
      <t>Total Families: 23          Represented by women: 1 Represented by young parent:0</t>
    </r>
  </si>
  <si>
    <r>
      <rPr>
        <sz val="11"/>
        <color indexed="8"/>
        <rFont val="Times New Roman"/>
        <family val="1"/>
      </rPr>
      <t>Number of families assisted in the implementation of soil management techniques (disaggregated by gender).</t>
    </r>
  </si>
  <si>
    <r>
      <rPr>
        <sz val="11"/>
        <color indexed="8"/>
        <rFont val="Times New Roman"/>
        <family val="1"/>
      </rPr>
      <t>Number of families assisted by means of crop protection structures (disaggregated by gender).</t>
    </r>
  </si>
  <si>
    <r>
      <rPr>
        <sz val="11"/>
        <color indexed="8"/>
        <rFont val="Times New Roman"/>
        <family val="1"/>
      </rPr>
      <t>20 families assisted.</t>
    </r>
  </si>
  <si>
    <r>
      <rPr>
        <sz val="11"/>
        <color indexed="8"/>
        <rFont val="Times New Roman"/>
        <family val="1"/>
      </rPr>
      <t>Total families: 128        Represented by women: 23     Represented by young parent:10</t>
    </r>
  </si>
  <si>
    <r>
      <rPr>
        <sz val="11"/>
        <color indexed="8"/>
        <rFont val="Times New Roman"/>
        <family val="1"/>
      </rPr>
      <t>Number of families assisted by technology and improvement of facilities (disaggregated by gender).</t>
    </r>
  </si>
  <si>
    <r>
      <rPr>
        <sz val="11"/>
        <color indexed="8"/>
        <rFont val="Times New Roman"/>
        <family val="1"/>
      </rPr>
      <t>Total families: 25          Represented by women:1            Represented by young parent:0</t>
    </r>
  </si>
  <si>
    <r>
      <rPr>
        <sz val="11"/>
        <color indexed="8"/>
        <rFont val="Times New Roman"/>
        <family val="1"/>
      </rPr>
      <t>Density increase of hydro-meteorological stations and pluviometers.</t>
    </r>
  </si>
  <si>
    <r>
      <rPr>
        <sz val="11"/>
        <color indexed="8"/>
        <rFont val="Times New Roman"/>
        <family val="1"/>
      </rPr>
      <t>Very low density of monitoring-station
coverage.</t>
    </r>
  </si>
  <si>
    <r>
      <rPr>
        <sz val="11"/>
        <color indexed="8"/>
        <rFont val="Times New Roman"/>
        <family val="1"/>
      </rPr>
      <t>Number of automatic meteorological stations fully operative.</t>
    </r>
  </si>
  <si>
    <r>
      <rPr>
        <sz val="11"/>
        <color indexed="8"/>
        <rFont val="Times New Roman"/>
        <family val="1"/>
      </rPr>
      <t>8 monitoring stations linked to SMN and INTA monitoring networks, 35 automatic stations and 22 pluviometers in the project area.</t>
    </r>
  </si>
  <si>
    <r>
      <rPr>
        <sz val="11"/>
        <color indexed="8"/>
        <rFont val="Times New Roman"/>
        <family val="1"/>
      </rPr>
      <t>Number of simple automatic stations fully converted into complete measuring stations.</t>
    </r>
  </si>
  <si>
    <r>
      <rPr>
        <sz val="11"/>
        <color indexed="8"/>
        <rFont val="Times New Roman"/>
        <family val="1"/>
      </rPr>
      <t>0 complete stations
converted.</t>
    </r>
  </si>
  <si>
    <r>
      <rPr>
        <sz val="11"/>
        <color indexed="8"/>
        <rFont val="Times New Roman"/>
        <family val="1"/>
      </rPr>
      <t>% of meteorological networks integrated.</t>
    </r>
  </si>
  <si>
    <r>
      <rPr>
        <sz val="11"/>
        <color indexed="8"/>
        <rFont val="Times New Roman"/>
        <family val="1"/>
      </rPr>
      <t>0% networks integrated.</t>
    </r>
  </si>
  <si>
    <r>
      <rPr>
        <sz val="11"/>
        <color indexed="8"/>
        <rFont val="Times New Roman"/>
        <family val="1"/>
      </rPr>
      <t>% of Information Systems of local nodes fully operational.</t>
    </r>
  </si>
  <si>
    <r>
      <rPr>
        <sz val="11"/>
        <color indexed="8"/>
        <rFont val="Times New Roman"/>
        <family val="1"/>
      </rPr>
      <t>0% of Information Systems of local nodes operational.</t>
    </r>
  </si>
  <si>
    <r>
      <rPr>
        <sz val="11"/>
        <color indexed="8"/>
        <rFont val="Times New Roman"/>
        <family val="1"/>
      </rPr>
      <t>% of online availability of the
integrated information system.</t>
    </r>
  </si>
  <si>
    <r>
      <rPr>
        <sz val="11"/>
        <color indexed="8"/>
        <rFont val="Times New Roman"/>
        <family val="1"/>
      </rPr>
      <t>0% of online availability of
the integrated information system.</t>
    </r>
  </si>
  <si>
    <r>
      <rPr>
        <sz val="11"/>
        <color indexed="8"/>
        <rFont val="Times New Roman"/>
        <family val="1"/>
      </rPr>
      <t>Number of government staff members/decision makers and producers using an early
warning system and a climate knowledge platform as basis for decision taking.</t>
    </r>
  </si>
  <si>
    <r>
      <rPr>
        <sz val="11"/>
        <color indexed="8"/>
        <rFont val="Times New Roman"/>
        <family val="1"/>
      </rPr>
      <t>The Early Warning System only partially covers the
Provinces of Chaco and Santa Fe.</t>
    </r>
  </si>
  <si>
    <r>
      <rPr>
        <sz val="11"/>
        <color indexed="8"/>
        <rFont val="Times New Roman"/>
        <family val="1"/>
      </rPr>
      <t>% of compilation and assessment of databases and georeferenced mapping in the area of intervention.</t>
    </r>
  </si>
  <si>
    <r>
      <rPr>
        <sz val="11"/>
        <color indexed="8"/>
        <rFont val="Times New Roman"/>
        <family val="1"/>
      </rPr>
      <t>0% compilation and assessment performed on
existing databases and maps.</t>
    </r>
  </si>
  <si>
    <r>
      <rPr>
        <sz val="11"/>
        <color indexed="8"/>
        <rFont val="Times New Roman"/>
        <family val="1"/>
      </rPr>
      <t>Number of tests performed.</t>
    </r>
  </si>
  <si>
    <r>
      <rPr>
        <sz val="11"/>
        <color indexed="8"/>
        <rFont val="Times New Roman"/>
        <family val="1"/>
      </rPr>
      <t>0 tests performed.</t>
    </r>
  </si>
  <si>
    <r>
      <rPr>
        <sz val="11"/>
        <color indexed="8"/>
        <rFont val="Times New Roman"/>
        <family val="1"/>
      </rPr>
      <t>% of project area with risk maps.</t>
    </r>
  </si>
  <si>
    <r>
      <rPr>
        <sz val="11"/>
        <color indexed="8"/>
        <rFont val="Times New Roman"/>
        <family val="1"/>
      </rPr>
      <t>35% of project area with risk maps developed.</t>
    </r>
  </si>
  <si>
    <r>
      <rPr>
        <sz val="11"/>
        <color indexed="8"/>
        <rFont val="Times New Roman"/>
        <family val="1"/>
      </rPr>
      <t>% of implementation of the soil moisture monitoring system.</t>
    </r>
  </si>
  <si>
    <r>
      <rPr>
        <sz val="11"/>
        <color indexed="8"/>
        <rFont val="Times New Roman"/>
        <family val="1"/>
      </rPr>
      <t>30% of project area with a monitoring system installed.</t>
    </r>
  </si>
  <si>
    <r>
      <rPr>
        <sz val="11"/>
        <color indexed="8"/>
        <rFont val="Times New Roman"/>
        <family val="1"/>
      </rPr>
      <t>% of analysis developed of climate change scenarios and climate trends on crop production.</t>
    </r>
  </si>
  <si>
    <r>
      <rPr>
        <sz val="11"/>
        <color indexed="8"/>
        <rFont val="Times New Roman"/>
        <family val="1"/>
      </rPr>
      <t>No available regional climate change scenarios or knowledge of the impact on crop production.</t>
    </r>
  </si>
  <si>
    <r>
      <rPr>
        <sz val="11"/>
        <color indexed="8"/>
        <rFont val="Times New Roman"/>
        <family val="1"/>
      </rPr>
      <t>Development of an early warning system.</t>
    </r>
  </si>
  <si>
    <r>
      <rPr>
        <sz val="11"/>
        <color indexed="8"/>
        <rFont val="Times New Roman"/>
        <family val="1"/>
      </rPr>
      <t>No hydrological monitoring system or vulnerability assessment at an appropriate scale or in place.</t>
    </r>
  </si>
  <si>
    <r>
      <rPr>
        <sz val="11"/>
        <color indexed="8"/>
        <rFont val="Times New Roman"/>
        <family val="1"/>
      </rPr>
      <t>No integrated decision making system with
a weather alert component in place.</t>
    </r>
  </si>
  <si>
    <r>
      <rPr>
        <sz val="11"/>
        <color indexed="8"/>
        <rFont val="Times New Roman"/>
        <family val="1"/>
      </rPr>
      <t>% of development of the web platform.</t>
    </r>
  </si>
  <si>
    <r>
      <rPr>
        <sz val="11"/>
        <color indexed="8"/>
        <rFont val="Times New Roman"/>
        <family val="1"/>
      </rPr>
      <t>0% platform developed.</t>
    </r>
  </si>
  <si>
    <r>
      <rPr>
        <sz val="11"/>
        <color indexed="8"/>
        <rFont val="Times New Roman"/>
        <family val="1"/>
      </rPr>
      <t>% of staff and producers trained to implement measures to respond to, and mitigate impacts of, climate-related events (disaggregated by gender).</t>
    </r>
  </si>
  <si>
    <r>
      <rPr>
        <sz val="11"/>
        <color indexed="8"/>
        <rFont val="Times New Roman"/>
        <family val="1"/>
      </rPr>
      <t>No training or capacity building activities done for the 4,000 families involved in project activities and 200 technical experts and government officials up to date.</t>
    </r>
  </si>
  <si>
    <r>
      <rPr>
        <b/>
        <sz val="11"/>
        <rFont val="Times New Roman"/>
        <family val="1"/>
      </rPr>
      <t>-</t>
    </r>
  </si>
  <si>
    <r>
      <rPr>
        <sz val="11"/>
        <color indexed="8"/>
        <rFont val="Times New Roman"/>
        <family val="1"/>
      </rPr>
      <t>% of targeted staff members and population trained in predicted adverse impacts of climate change and adequate responses.</t>
    </r>
  </si>
  <si>
    <r>
      <rPr>
        <sz val="11"/>
        <color indexed="8"/>
        <rFont val="Times New Roman"/>
        <family val="1"/>
      </rPr>
      <t>No training or capacity building activities done for technical experts up to date (200 technical experts).</t>
    </r>
  </si>
  <si>
    <r>
      <rPr>
        <sz val="11"/>
        <color indexed="8"/>
        <rFont val="Times New Roman"/>
        <family val="1"/>
      </rPr>
      <t>No training or capacity building activities done for the targeted population up to date (4,000 beneficiaries).</t>
    </r>
  </si>
  <si>
    <r>
      <rPr>
        <sz val="11"/>
        <color indexed="8"/>
        <rFont val="Times New Roman"/>
        <family val="1"/>
      </rPr>
      <t>Number of institutions trained in the use of an early warning system and related tools.</t>
    </r>
  </si>
  <si>
    <r>
      <rPr>
        <sz val="11"/>
        <color indexed="8"/>
        <rFont val="Times New Roman"/>
        <family val="1"/>
      </rPr>
      <t>No training or capacity building activities done up to date.</t>
    </r>
  </si>
  <si>
    <r>
      <rPr>
        <sz val="11"/>
        <color indexed="8"/>
        <rFont val="Times New Roman"/>
        <family val="1"/>
      </rPr>
      <t>Number of publications and meetings conducted for dissemination.</t>
    </r>
  </si>
  <si>
    <r>
      <rPr>
        <sz val="11"/>
        <color indexed="8"/>
        <rFont val="Times New Roman"/>
        <family val="1"/>
      </rPr>
      <t>3 publications during project preparation.</t>
    </r>
  </si>
  <si>
    <r>
      <rPr>
        <sz val="11"/>
        <color indexed="8"/>
        <rFont val="Times New Roman"/>
        <family val="1"/>
      </rPr>
      <t>No meetings held for dissemination.</t>
    </r>
  </si>
  <si>
    <r>
      <rPr>
        <b/>
        <sz val="16"/>
        <rFont val="Times New Roman"/>
        <family val="1"/>
      </rPr>
      <t xml:space="preserve">RATING ON IMPLEMENTATION PROGRESS </t>
    </r>
  </si>
  <si>
    <r>
      <rPr>
        <i/>
        <sz val="11"/>
        <rFont val="Times New Roman"/>
        <family val="1"/>
      </rPr>
      <t>For rating definitions please see bottom of page.</t>
    </r>
  </si>
  <si>
    <r>
      <rPr>
        <b/>
        <sz val="11"/>
        <color indexed="8"/>
        <rFont val="Times New Roman"/>
        <family val="1"/>
      </rPr>
      <t>Progress on Key Milestones</t>
    </r>
  </si>
  <si>
    <r>
      <rPr>
        <b/>
        <sz val="11"/>
        <color indexed="8"/>
        <rFont val="Times New Roman"/>
        <family val="1"/>
      </rPr>
      <t>Expected Progress</t>
    </r>
  </si>
  <si>
    <r>
      <rPr>
        <b/>
        <sz val="11"/>
        <color indexed="8"/>
        <rFont val="Times New Roman"/>
        <family val="1"/>
      </rPr>
      <t>Progress to Date</t>
    </r>
  </si>
  <si>
    <r>
      <rPr>
        <b/>
        <sz val="11"/>
        <color indexed="8"/>
        <rFont val="Times New Roman"/>
        <family val="1"/>
      </rPr>
      <t>Rating</t>
    </r>
  </si>
  <si>
    <r>
      <rPr>
        <sz val="11"/>
        <color indexed="8"/>
        <rFont val="Times New Roman"/>
        <family val="1"/>
      </rPr>
      <t>Improvements in the use and productivity of water for small-scale agriculture producers.</t>
    </r>
  </si>
  <si>
    <r>
      <rPr>
        <sz val="11"/>
        <color indexed="8"/>
        <rFont val="Times New Roman"/>
        <family val="1"/>
      </rPr>
      <t>Progress is estimated towards project completion.</t>
    </r>
  </si>
  <si>
    <r>
      <t xml:space="preserve">Substantial progress is observed concerning works and families assisted by the sub-component. To this day, the goals anticipated were exceeded in terms of quantity of works of roof retrofitting and construction of water wells and associated cisterns, reaching a total 407 families, in excess of the goal provided by 53%. Also, the drilling of 78 wells was completed pertaining to over 50% of the project end's goal, reaching over 160 families. Another significant progress is observed concerning multi-purpose water reservoirs: human consumption and production uses, which reached 112 families, meaning  80% of the final goal. Also, this sub-component is articulated in the territory with governmental and non-governmental public institutions.  Across the different towns, the INTA is working in articulation with Municipalities; with the INTI (National Institute for Industrial Technology) for geo-electric surveying and boreholes; with the SAF or Secretariat of Family Agriculture, in building cisterns; with the Work Ministry in order to train producers in water catchment, harvesting and collection technologies, and unlocking capabilities in the local population and at an institutional level. Also, in some cases, work is being done </t>
    </r>
    <r>
      <rPr>
        <sz val="11"/>
        <color indexed="8"/>
        <rFont val="Times New Roman"/>
        <family val="2"/>
      </rPr>
      <t>with NGOs with presence in the area and working with producers. Based on the works conducted, an increased quality and quantity of water available for the population, an increased production and more hectares being planted, as well as the empowerment of producers who, in many cases, have so far made up associations and even obtained legal existence to continue and deepen the actions, are patent.  This is deemed as highly satisfactory as action sustainability is guaranteed.</t>
    </r>
  </si>
  <si>
    <r>
      <rPr>
        <sz val="11"/>
        <color indexed="8"/>
        <rFont val="Times New Roman"/>
        <family val="1"/>
      </rPr>
      <t>HS</t>
    </r>
  </si>
  <si>
    <r>
      <rPr>
        <sz val="11"/>
        <color indexed="8"/>
        <rFont val="Times New Roman"/>
        <family val="1"/>
      </rPr>
      <t>Reducing the variability in income inflow of small-scale agriculture producers, promoting their continuity in the activity and in rural settings.</t>
    </r>
  </si>
  <si>
    <r>
      <t xml:space="preserve">The implementation of Insurance proposed for the Pilot Plan covering 581 producers for the case of damage caused to plastic roofs and to the crops in the events of hail, fire, strong winds and frost, for horticultural producers (tomatoes and peppers) under shelter of up to 1 hectare located in the Departments of Bella Vista, Lavalle, Goya and San Roque in Corrientes was attained. </t>
    </r>
    <r>
      <rPr>
        <sz val="11"/>
        <color indexed="8"/>
        <rFont val="Times New Roman"/>
        <family val="2"/>
      </rPr>
      <t xml:space="preserve">Also, in the same province, a study was conducted the purpose of which was to assess and analyze the damage sustained by field horticulture greenhouses through the analysis of images obtained through Unmanned Aerial Vehicles (UAVs). These studies allow to obtain a characterization of the polyethylene used for greenhouses and estimate with drone-obtained images the age of the plastic through images provided by aerial-borne sensors. This translates into studies of lower cost. It is expected that once the event covered occurs, damage can be better estimated based on the images collected. The studies conducted so far indicate that the spectral response of the oldest plastic material is higher than most recently manufactured polyethylene. This way, a relation between the age of the material and the spectral response could be established. Work was performed in a collaborative and collective way with the insurance company, and this case, together with the information collected with such technology, is expected to set a precedent to analyze the potential to establish risk coverage products for this sector of agriculture. The efforts devoted to the refitting of systems and procedures the insurance companies had to carry out in order to incorporate this new insurance type are worth stressing. Also, this pilot project has set a precedent by registering this insurance instrument with the National Superintendence of Insurance. From now on, any other initiative with the same characteristics in any other part of the country has the certainty of being authorized by this enforcement authority.  
The ORA [Office of Agricultural Risk] has yet to proceed with cereal and oilseed pilot project as significant limitations have been encountered on the insurance companies' side. Based on the meetings held with the insurer market, companies do not have enough technical and operational capacity to assist the operation of a large diversity of small agricultural, geographically scattered producers: the horticulture pilot has already posed a considerable challenge in itself for them. The Project, however, will result in recommendations on the factors that any such insurance must consider, and is currently evaluating the possibility of implementing other strategies for transferring risks.   
</t>
    </r>
  </si>
  <si>
    <r>
      <rPr>
        <sz val="11"/>
        <color indexed="8"/>
        <rFont val="Times New Roman"/>
        <family val="1"/>
      </rPr>
      <t>S</t>
    </r>
  </si>
  <si>
    <r>
      <rPr>
        <sz val="11"/>
        <color indexed="8"/>
        <rFont val="Times New Roman"/>
        <family val="1"/>
      </rPr>
      <t>Increase in agricultural production of small-scale agriculture producers and reduction of economic and social vulnerability in the face of climate change and its variability.</t>
    </r>
  </si>
  <si>
    <t>Progress in this sub-component is slower than expected. The main reason for this is that the institution that executes this sub-component (that is INTA) is prioritizing the execution of water works for the local families.  The issue of water deficit is substantial. That is why it has been considered vital to cover first with the project the largest amount of works to ensure water access for the population, and then in a second stage (the final year) to complete the production aspect.  The area does not have a water system installed, and typically, families have to walk 2 to 6 km to have access to water wells from neighbors or community reservoirs.  In the cases where water catchment is already in place, agricultural production practices are being promoted, but the issue continues to be present among many families covered by the project. This is the reason why a diagnosis is performed in each case. Over the last year, work has been mainly conducted in crop protection structures, such as drip irrigation, greenhouses and high tunnels that allow to ensure greater stability of production in the face of adverse climatic events such as hail, strong wind and storms. Overall, 180 families were reached through this sub-component, with management of fodder resources, orchards, crop protection structure and technological equipment. The activity which is farther down the line is the incorporation of crop protection structure, while there are activities, such as orchard building and soil management, with little or no progress being made.</t>
  </si>
  <si>
    <r>
      <rPr>
        <sz val="11"/>
        <color indexed="8"/>
        <rFont val="Times New Roman"/>
        <family val="1"/>
      </rPr>
      <t>MU</t>
    </r>
  </si>
  <si>
    <r>
      <rPr>
        <sz val="11"/>
        <color indexed="8"/>
        <rFont val="Times New Roman"/>
        <family val="1"/>
      </rPr>
      <t xml:space="preserve">Improvement and enhancement of the capacity of monitoring and evaluating climate change and its variability.
</t>
    </r>
  </si>
  <si>
    <t xml:space="preserve">The development, setting up, installation, adjustment and monitoring of 15 Nimbus II automatic weather stations was completed, as was the activity intended to convert simple stations into full stations with the total of 10 stations fully converted. Also, the first portable station intended to complete assays and measure hydrometeorological variables in different areas was completed. Hence, both indicators are between 100% and 90% of progress, and it is estimated to complete the remaining two portable stations over the next few months. The location of the stations depends on criteria of coverage needs, climatic vulnerability and social vulnerability, which have a substantial impact in the territory. Training was also conducted for regional technical authorities of the 4 provinces in maintenance of the Automatic Weather Station system:  INTA EEA Este de Santiago del Estero, INTA EEA Las Breñas, INTA EEA Corrientes, INTA EEA Bella Vista, INTA EEA Reconquista. Progress was made also with the workshops targeted at field technicians to determine early warning products to include in the web page and viewing tools that allow to make the web platform user-friendly, simpler and useful. At these workshops, group proposals were obtained on the viewing system. Furthermore, progress continued to be made in integrating networks and data coming from different institutions in the provinces of Corrientes and Chaco. This was due to the Technical Cooperation agreements in place. Integration of Climate Information Networks: 1) with the Ministry of Production of the Province of Corrientes, the Cereal Stock Exchange, the Rice Producers Association and the INTA; 2) with the Ministry of Production of the Province of Chaco and INTA. Progress in incorporating information to INTA's stations network is estimated to be around 70%. Lastly, the development of IT tools continued to allow the viewing in the web page of Regional Products and Geo-referenced Information Systems. Progress in this regard is of 80%.
</t>
  </si>
  <si>
    <r>
      <rPr>
        <sz val="11"/>
        <color indexed="8"/>
        <rFont val="Times New Roman"/>
        <family val="1"/>
      </rPr>
      <t>HS</t>
    </r>
  </si>
  <si>
    <r>
      <rPr>
        <sz val="11"/>
        <color indexed="8"/>
        <rFont val="Times New Roman"/>
        <family val="1"/>
      </rPr>
      <t xml:space="preserve">Systematized basic information freely
available for effective decision-making regarding adaptation of producers to adverse conditions, and for local and regional planning.
</t>
    </r>
  </si>
  <si>
    <r>
      <t xml:space="preserve">This sub-component shows a substantial degree of progress. Progress was made in compiling, integrating and analyzing databases and geo-referenced maps in the area of intervention. During the period, the uploading into the soil databases of INTA's Soil Information System - SISINTA - of the departments of Capital, Empedrado, Bella Vista, Lavalle, Goya, Esquina, Saladas and San Roque of the Province of Corrientes was performed. Furthermore, the web interface of such System was completed and improved allowing better access to the SISINTA Soil Database. Work was also conducted in the upgrading of water balance calculation software within the Office of Agricultural Risk. This allows to conduct agroclimatic assessments, both for specific-campaign follow-up and monitoring and for statistical purposes, adjusted to the needs of the study region. Progress was made in the preparation of risk maps for the project area, integrating information related to crops and their phenology so as to complete more phases and so that software could run internally calculations of water consumption coefficients (Kc). The possibility of exporting values of the calculated curves was also integrated. The module for water excess risk maps was re-designed so as to allow parametrization of the period to calculate. And the system was improved by extending the visible files, notification of process status, selection of dates through calendars to query missing logs, date of the last update per station in decadal files. A new module was incorporated into the software for the monitoring of precipitation and temperature through graphs of present-day evolution and historic means. And a module was added for the calculation of the SPEI (Standardised Precipitation-Evapotranspiration Index). All of this has allowed to improve the coverage of risk maps for the project area. Also, soil moisture sensors were acquired, which will be added to the portable Meteorological Stations currently under construction by INTA - one </t>
    </r>
    <r>
      <rPr>
        <sz val="11"/>
        <color indexed="8"/>
        <rFont val="Times New Roman"/>
        <family val="2"/>
      </rPr>
      <t xml:space="preserve"> has been already completed - with the purpose of conducting testing of soil moisture in demonstration parcels in fodder systems of Corrientes. This is expected to occur over the next months. Further analyses are being performed of climate change scenarios and climatic tendencies and their impact upon crop production, with a 90% progress. 50% of the area of the project was covered with a soil moisture monitoring system. Efforts are also being devoted to the incorporation of a hydrologic warning to the early warning system. All this progress is deemed very positive. The sub-component is thus estimated to reach the objectives proposed in the period left in the project.
</t>
    </r>
  </si>
  <si>
    <r>
      <rPr>
        <sz val="11"/>
        <color indexed="8"/>
        <rFont val="Times New Roman"/>
        <family val="1"/>
      </rPr>
      <t>Municipal and provincial
government units, educational settings, and producers with capabilities to generate appropriate adaptive interventions.</t>
    </r>
  </si>
  <si>
    <t>As regards the component of capability generation, special attention was paid in this period to the training of technicians in the installation and maintenance of automatic stations to ensure their sustainability, and in the use of agroclimatic information and implementation of horticultural insurance. Workshops were held to determine together with field technicians the IT /hydro-agro-meteorological warning products which need to be incorporated in the viewing system of the web platform. This allows to generate analytical capabilities in the technicians while ensuring availability of sound information, and its use by the technical staff. Progress was also made in the training of producers. Workshops were held in Santa Lucia's Agricultural and Farming Cooperative, in the province of Corrientes, where the Horticultural Insurance Pilot Plan for small and medium produces of tomatoes and peppers in greenhouses was presented and disseminated, organized by the Office of Agricultural Risk. Through INTA, training also continued of producers to generate capabilities concerning water catchment and access works (water wells, building of cisterns and roof retrofitting); management and use of fodder resources, use of crop protection structures and technological equipment. The Project coordination also held seminars to reflect on the actions where an assessment was made of the execution so far based on several assessment criteria, surveying results and lessons learned to the date and promoting the re-planning of the actions in each province for the remainder of the project. Based on these workshops, which also included gender workshops, tours to the works executed and visits to producers, and the information collected through monitoring, significant results are observed concerning the capabilities generated in the population and technical staff. They state they now know adaptive measures previously unknown and how to build and execute water catchment works - cisterns, wells -. In addition, in many cases, producers have organized themselves, ensuring the sustainability of the actions conducted and better potential for growth in terms of income and production. As regards indicators, the goal established was exceeded by 23% in terms of the level of training of technical staff, and the process of training of producers has been accelerated reaching 17% of the goal, although it is still below the planned level.</t>
  </si>
  <si>
    <r>
      <rPr>
        <sz val="11"/>
        <color indexed="8"/>
        <rFont val="Times New Roman"/>
        <family val="1"/>
      </rPr>
      <t>Overall Rating</t>
    </r>
  </si>
  <si>
    <r>
      <rPr>
        <sz val="11"/>
        <color indexed="8"/>
        <rFont val="Times New Roman"/>
        <family val="1"/>
      </rPr>
      <t>S</t>
    </r>
  </si>
  <si>
    <r>
      <rPr>
        <i/>
        <sz val="11"/>
        <color indexed="8"/>
        <rFont val="Times New Roman"/>
        <family val="1"/>
      </rPr>
      <t>Please Provide the Name and Contact information of person(s) responsible for completing the Rating section(*)</t>
    </r>
  </si>
  <si>
    <r>
      <rPr>
        <sz val="11"/>
        <color indexed="8"/>
        <rFont val="Times New Roman"/>
        <family val="1"/>
      </rPr>
      <t xml:space="preserve">Name: </t>
    </r>
  </si>
  <si>
    <r>
      <rPr>
        <sz val="11"/>
        <color indexed="8"/>
        <rFont val="Times New Roman"/>
        <family val="1"/>
      </rPr>
      <t xml:space="preserve">Mario Nanclares  </t>
    </r>
  </si>
  <si>
    <r>
      <rPr>
        <sz val="11"/>
        <color indexed="8"/>
        <rFont val="Times New Roman"/>
        <family val="1"/>
      </rPr>
      <t xml:space="preserve">Email: </t>
    </r>
  </si>
  <si>
    <r>
      <rPr>
        <u val="single"/>
        <sz val="11"/>
        <color indexed="12"/>
        <rFont val="Calibri"/>
        <family val="2"/>
      </rPr>
      <t xml:space="preserve">mnanclares@prosap.gov.ar </t>
    </r>
  </si>
  <si>
    <r>
      <rPr>
        <sz val="11"/>
        <color indexed="8"/>
        <rFont val="Times New Roman"/>
        <family val="1"/>
      </rPr>
      <t xml:space="preserve">Mariano Poledo </t>
    </r>
  </si>
  <si>
    <r>
      <rPr>
        <u val="single"/>
        <sz val="11"/>
        <color indexed="12"/>
        <rFont val="Calibri"/>
        <family val="2"/>
      </rPr>
      <t xml:space="preserve">mpoledo@prosap.gov.ar </t>
    </r>
  </si>
  <si>
    <r>
      <rPr>
        <sz val="10"/>
        <color indexed="8"/>
        <rFont val="Times New Roman"/>
        <family val="1"/>
      </rPr>
      <t>(*) This section has been prepared by the NIE, the Project Coordination Unit and the Management Control Area in charge of the supervision of the progress of the project.</t>
    </r>
  </si>
  <si>
    <r>
      <rPr>
        <i/>
        <sz val="11"/>
        <rFont val="Times New Roman"/>
        <family val="1"/>
      </rPr>
      <t>Please justify your rating.  Outline the positive and negative progress made by the project since it started.  Provide specific recommendations for next steps. . (word limit=500)</t>
    </r>
  </si>
  <si>
    <r>
      <t xml:space="preserve">The project is assessed as </t>
    </r>
    <r>
      <rPr>
        <b/>
        <i/>
        <sz val="11"/>
        <color indexed="8"/>
        <rFont val="Times New Roman"/>
        <family val="2"/>
      </rPr>
      <t xml:space="preserve">satisfactory </t>
    </r>
    <r>
      <rPr>
        <i/>
        <sz val="11"/>
        <color indexed="8"/>
        <rFont val="Times New Roman"/>
        <family val="2"/>
      </rPr>
      <t>since during the period, execution was accelerated. Hence, the main actions and activities planned out for the period have been performed and are moving forward according to plan. This allows to estimate that most of the expected outputs and outcomes will be attained. There are only some outputs with a slower rate of progress, as is the case of subcomponent optimization of agricultural practices, and as regards training of producers. However, it is estimated that these sub-components will gain momentum during the remainder of 2016 and during the next period, since the re-planning workshops held have placed special emphasis on re-planning such actions. Likewise, by the end of August 2016 materials had arrived from a large bidding. This allowed to commence the works so that more than 500 families had access to water catchment structures, thus providing the anticipated boost for the works and also for the training of these producers. Among the main strengths of the project there is the high level of articulation and inter-institution connection in the actions of the three components, which is key to sustain the actions once the project comes to an end. In this sense, the articulation with public institutions, such as INTI, Municipalities, Provincial Governments, the Ministry of Work, is highlighted. The same applies to the private sector, for example the Office of Agricultural Risk with insurance companies and the INTA with actors such as the Cereal Stock Exchange and Rice Producers Associations, which allows the private sector to join the activities. And also with other public institutions such as Non-governmental organizations working in the territory with producers with their own resources for the execution of actions. All such institutions mentioned add resources and back the project in a positive way.</t>
    </r>
  </si>
  <si>
    <r>
      <rPr>
        <b/>
        <sz val="11"/>
        <color indexed="8"/>
        <rFont val="Times New Roman"/>
        <family val="1"/>
      </rPr>
      <t xml:space="preserve">Implementing Agency**  </t>
    </r>
  </si>
  <si>
    <r>
      <rPr>
        <sz val="11"/>
        <color indexed="8"/>
        <rFont val="Times New Roman"/>
        <family val="1"/>
      </rPr>
      <t>(**) The executing entities were not required to fill in this section as they are responsible for some subcomponents of the project but lack the overall view of it.</t>
    </r>
  </si>
  <si>
    <r>
      <rPr>
        <i/>
        <sz val="11"/>
        <color indexed="8"/>
        <rFont val="Times New Roman"/>
        <family val="1"/>
      </rPr>
      <t>Please Provide the Name and Contact information of person(s) responsible for completing the Rating section</t>
    </r>
  </si>
  <si>
    <r>
      <rPr>
        <b/>
        <sz val="11"/>
        <color indexed="8"/>
        <rFont val="Times New Roman"/>
        <family val="1"/>
      </rPr>
      <t>Other</t>
    </r>
  </si>
  <si>
    <t xml:space="preserve">Email: </t>
  </si>
  <si>
    <r>
      <rPr>
        <b/>
        <i/>
        <sz val="11"/>
        <rFont val="Times New Roman"/>
        <family val="1"/>
      </rPr>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r>
  </si>
  <si>
    <t xml:space="preserve">The project is assessed as satisfactory since the main indicators of the sub-components show substantial progress in most cases, and it is estimated that the anticipated outcomes will be accomplished. Hence, the sub-component consisting in improved water catchment, use and productivity has even exceeded the goals of roof retrofitting and construction of water wells and cisterns associated, amounting to 150% of execution. The same applies to water wells, in which case the estimated target population up to this date was exceeded by about 20%. As you can see, communal works have been prioritized because of the large amount of population affected by water deficit. That is why, in many cases, as unfinished the planned works may have been, the level of target population was attained or even exceeded.  This is assessed positively since it allows to improve the project's scope and coverage. As regards sub-component 1.2, concerning risk transfer, substantial progress is observed in implementing the horticultural insurance pilot plan which benefited 581 producers of pepper and tomato under shelter. This has been the first insurance of its kind for the province with this scale of producers. Therefore, an important precedent is set to analyze its workings and to promote the consolidation of this type of risk-transfer instrument for small-scale producers, who otherwise would have no other access. This is highly vulnerable population on account of its socio-economic characteristics, added to the climatic vulnerability of the region. It is, therefore, expected to have an important impact on the stabilization of income of this group based on insurance. On the other hand, indicators for the sub-component consisting in optimizing agricultural practices hint at a slower progress. However, the tendency is expected to reverse as from next year, since the planning of activities in this sub-component received a boost at the re-planning workshops held. Meanwhile, the anticipated results are expected to be attained from this moment to project's end.  As regards component 2, the activities planned for sub-component 2.1 in relation with the hydro-meteorological stations show huge progress and the anticipated results are expected to be attained. Component 2.2 consisting in the development of an early warning system also shows an acceleration in execution as compared with the previous year. The information obtained is being integrated into a web platform, and the agro-climatic outputs to be included are being defined. The activities with lower progress in the sub-component are those tied to the development and completion of other activities of component 2.1. However, the latter are already underway and therefore this sub-component is also expected to attain the anticipated results. Lastly, component 3 shows that the project is being very effective in terms of generating capabilities in the territory. Technical staff have said they are able to implement adaptive measures and have improved their work based on the training concerning the climate change approach and the use of agro-climatic information. Use and maintenance capabilities concerning the agro-hydro-meteorological stations are also being passed on thus ensuring that services can go on. The goal established has been exceeded by 20%. As regards training of producers, actions attain 17% of the final goal. Progress is slow in terms of coverage. However, signs of the important effect of the actions are found, including signs of capabilities passed on to the producers, who as from training have organized themselves to replicate the works for different families in the area, and have seen their production improved through optimized agricultural practices or through the incorporation of crop protection structures, equipment, drip irrigation, among others. The main risks affecting the project during this period was the difficult bidding process for the acquisition of works materials for sub-components 1.1 and 1.3. This entailed lots of efforts of articulation with the 15 coordinators of INTA projects in the four provinces, to specify in detail the different materials, with few vendors meeting the requisites. In this regard, UCAR's Procurement, INTA's coordination, the project's coordination and the territory coordinators put a lot of effort in carrying out the bidding, inviting vendors to bid.   </t>
  </si>
  <si>
    <r>
      <rPr>
        <b/>
        <sz val="11"/>
        <color indexed="8"/>
        <rFont val="Times New Roman"/>
        <family val="1"/>
      </rPr>
      <t>Rating Definitions</t>
    </r>
  </si>
  <si>
    <r>
      <rPr>
        <sz val="11"/>
        <color indexed="8"/>
        <rFont val="Times New Roman"/>
        <family val="1"/>
      </rPr>
      <t>Highly Satisfactory (HS)</t>
    </r>
  </si>
  <si>
    <r>
      <rPr>
        <sz val="11"/>
        <rFont val="Times New Roman"/>
        <family val="1"/>
      </rPr>
      <t xml:space="preserve">Project actions/activities planned for current reporting period are progressing on track or exceeding expectations to achieve </t>
    </r>
    <r>
      <rPr>
        <b/>
        <sz val="11"/>
        <color indexed="8"/>
        <rFont val="Times New Roman"/>
        <family val="2"/>
      </rPr>
      <t>all</t>
    </r>
    <r>
      <rPr>
        <sz val="11"/>
        <color indexed="8"/>
        <rFont val="Times New Roman"/>
        <family val="2"/>
      </rPr>
      <t xml:space="preserve">  major outcomes/outputs for given reporting period, without major shortcomings. The project can be presented as “good practice”.</t>
    </r>
  </si>
  <si>
    <r>
      <rPr>
        <sz val="11"/>
        <color indexed="8"/>
        <rFont val="Times New Roman"/>
        <family val="1"/>
      </rPr>
      <t>Satisfactory (S)</t>
    </r>
  </si>
  <si>
    <r>
      <rPr>
        <sz val="11"/>
        <rFont val="Times New Roman"/>
        <family val="1"/>
      </rPr>
      <t xml:space="preserve">Project actions/activities planned for current reporting period  are progressing on track to achieve </t>
    </r>
    <r>
      <rPr>
        <b/>
        <sz val="11"/>
        <color indexed="8"/>
        <rFont val="Times New Roman"/>
        <family val="2"/>
      </rPr>
      <t>most</t>
    </r>
    <r>
      <rPr>
        <sz val="11"/>
        <color indexed="8"/>
        <rFont val="Times New Roman"/>
        <family val="2"/>
      </rPr>
      <t xml:space="preserve"> of its major outcomes/outputs with only minor shortcomings.</t>
    </r>
  </si>
  <si>
    <r>
      <rPr>
        <sz val="11"/>
        <color indexed="8"/>
        <rFont val="Times New Roman"/>
        <family val="1"/>
      </rPr>
      <t>Marginally Satisfactory (MS)</t>
    </r>
  </si>
  <si>
    <r>
      <rPr>
        <sz val="11"/>
        <rFont val="Times New Roman"/>
        <family val="1"/>
      </rPr>
      <t xml:space="preserve">Project actions/activities planned for current reporting period  are progressing on track to achieve </t>
    </r>
    <r>
      <rPr>
        <b/>
        <sz val="11"/>
        <color indexed="8"/>
        <rFont val="Times New Roman"/>
        <family val="2"/>
      </rPr>
      <t>most</t>
    </r>
    <r>
      <rPr>
        <sz val="11"/>
        <color indexed="8"/>
        <rFont val="Times New Roman"/>
        <family val="2"/>
      </rPr>
      <t xml:space="preserve">   major relevant outcomes/outputs, </t>
    </r>
    <r>
      <rPr>
        <b/>
        <sz val="11"/>
        <color indexed="8"/>
        <rFont val="Times New Roman"/>
        <family val="2"/>
      </rPr>
      <t>but</t>
    </r>
    <r>
      <rPr>
        <sz val="11"/>
        <color indexed="8"/>
        <rFont val="Times New Roman"/>
        <family val="2"/>
      </rPr>
      <t xml:space="preserve"> with either significant shortcomings or modest overall relevance. </t>
    </r>
  </si>
  <si>
    <r>
      <rPr>
        <sz val="11"/>
        <color indexed="8"/>
        <rFont val="Times New Roman"/>
        <family val="1"/>
      </rPr>
      <t>Marginally Unsatisfactory (MU)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</si>
  <si>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progressing on track to achieve  major outcomes/outputs with </t>
    </r>
    <r>
      <rPr>
        <b/>
        <sz val="11"/>
        <color indexed="8"/>
        <rFont val="Times New Roman"/>
        <family val="2"/>
      </rPr>
      <t>major shortcomings</t>
    </r>
    <r>
      <rPr>
        <sz val="11"/>
        <color indexed="8"/>
        <rFont val="Times New Roman"/>
        <family val="2"/>
      </rPr>
      <t xml:space="preserve"> or is expected to achieve only some of its major outcomes/outputs.</t>
    </r>
  </si>
  <si>
    <r>
      <rPr>
        <sz val="11"/>
        <color indexed="8"/>
        <rFont val="Times New Roman"/>
        <family val="1"/>
      </rPr>
      <t>Unsatisfactory (U)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</si>
  <si>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progressing on track to achieve most of its major outcomes/outputs.</t>
    </r>
  </si>
  <si>
    <r>
      <rPr>
        <sz val="11"/>
        <color indexed="8"/>
        <rFont val="Times New Roman"/>
        <family val="1"/>
      </rPr>
      <t>Highly Unsatisfactory (HU)</t>
    </r>
  </si>
  <si>
    <r>
      <rPr>
        <sz val="11"/>
        <rFont val="Times New Roman"/>
        <family val="1"/>
      </rPr>
      <t xml:space="preserve">Project actions/activities planned for current reporting period  are </t>
    </r>
    <r>
      <rPr>
        <b/>
        <sz val="11"/>
        <color indexed="8"/>
        <rFont val="Times New Roman"/>
        <family val="2"/>
      </rPr>
      <t>not</t>
    </r>
    <r>
      <rPr>
        <sz val="11"/>
        <color indexed="8"/>
        <rFont val="Times New Roman"/>
        <family val="2"/>
      </rPr>
      <t xml:space="preserve"> on track and shows that it is </t>
    </r>
    <r>
      <rPr>
        <b/>
        <sz val="11"/>
        <color indexed="8"/>
        <rFont val="Times New Roman"/>
        <family val="2"/>
      </rPr>
      <t>failing</t>
    </r>
    <r>
      <rPr>
        <sz val="11"/>
        <color indexed="8"/>
        <rFont val="Times New Roman"/>
        <family val="2"/>
      </rPr>
      <t xml:space="preserve"> to achieve, and is not expected to achieve, any of its outcomes/outputs.</t>
    </r>
  </si>
  <si>
    <t xml:space="preserve">Project Manager /  Coordinator: </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</si>
  <si>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</si>
  <si>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</si>
  <si>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t>
    </r>
    <r>
      <rPr>
        <b/>
        <u val="single"/>
        <sz val="11"/>
        <rFont val="Times New Roman"/>
        <family val="1"/>
      </rPr>
      <t>October 2014</t>
    </r>
  </si>
  <si>
    <t>Add any comments on AF Grant Funds. (word limit=200)</t>
  </si>
  <si>
    <t>EXPENDITURE DATA</t>
  </si>
  <si>
    <t>List output and corresponding amount spent for the current reporting period</t>
  </si>
  <si>
    <t>ITEM / ACTIVITY / ACTION</t>
  </si>
  <si>
    <t>AMOUNT</t>
  </si>
  <si>
    <t>1. Improvement of the adaptive capacity to climate change and its variability of small-scale agriculture producers of North-eastern Argentina.</t>
  </si>
  <si>
    <t>1.1 Implementation of improvements in the efficient use, catchment, harvesting, and storage of water in the areas of intervention.</t>
  </si>
  <si>
    <t>1.2 Implementation of a system for the management and transfer of risks targeting small- and mid-scale agriculture producers.
Development of two pilot tests in the region selected.</t>
  </si>
  <si>
    <t>1.3 Optimization practices of agricultural, farming, and forestry production management in each one of the areas of intervention.</t>
  </si>
  <si>
    <t>2. Strengthening of information, monitoring and climate information management systems.</t>
  </si>
  <si>
    <t xml:space="preserve">2.1 Integration and expansion of agro-hydro-meteorological networks within the project area.
</t>
  </si>
  <si>
    <t>2.2 Development of an Early Warning and Decision-making system to assess and manage climate risks, including extreme events.</t>
  </si>
  <si>
    <t>3. Generation of local and regional capabilities on the impact of climate change and its variability, and implementation of adaptation measures.</t>
  </si>
  <si>
    <t xml:space="preserve">3.1 Development of training and communication modules on risk management and transfer targeted to government technical experts and small-scale agriculture producers.
</t>
  </si>
  <si>
    <t>3.2 Training and capacity building targeted to municipal and provincial government units for hydro-meteorological management and monitoring, analysis of climate information, use of methodological tools and development of adaptation modules.</t>
  </si>
  <si>
    <t>4. Project Cycle Management (Implementing Entity)</t>
  </si>
  <si>
    <t>TOTAL</t>
  </si>
  <si>
    <t>PLANNED EXPENDITURE SCHEDULE</t>
  </si>
  <si>
    <t>List outputs planned and corresponding projected cost for the upcoming reporting period</t>
  </si>
  <si>
    <t>PROJECTED COST</t>
  </si>
  <si>
    <t>Estimated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</si>
  <si>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</si>
  <si>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</si>
  <si>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Not applicable</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</si>
  <si>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</si>
  <si>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</si>
  <si>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Financial information:  Cumulative from project start to September 30, 2016.</t>
  </si>
  <si>
    <t xml:space="preserve">INTA: During the period considered, in addition to the multiple theory/hands-on workshops of training conducted to strengthen the capabilities of family agricultural producers to develop adaptation strategies to climate change, between April and September, five workshops were held regarding on-site replanning. Eleven territorial referents of INTA attended this workshop together with their technical staff (of about three to seven people) with the purpose of evaluating the actions performed to date, organizing the delivery of construction materials bought through a one million-Dollar bid (50% paid in this period, the other 50% to be paid in the first quarter of 2017), and planning the activities from now to the end of the project . Also, a specialist in Rural Development with good rapport with the organizations was hired to articulate with them such deliveries of materials in those places where INTA has not a complete territorial insertion. Secondly, the Office of Agricultural Risk, with the purpose of establishing horticultural insurance in the Province of Corrientes, has created institutional ties with the Ministry of Production of Corrientes, as well as with INTA's Regional Coordination located in the province.
ORA: Under the institutional ties created with the Ministry of Production of the Province of Corrientes, the Office of Agricultural Risk is undergoing negotiations to reinforce the network of meteorological stations of such province. With respect to Insurance Companies, commitment has been demonstrated by responding to the ORA to its call for accompaniment in the whole process: design of the insurance scheme, bidding, implementation. This project meant a change in their information and communication systems.  
However, Insurance Companies have been reluctant to develop the other type of insurance scheme that was proposed at the project design: the one related to cereals, oil seeds and cotton. The main reasons are related to lack of information and their resistance to developing new products. They have found the experience of the implemented pilot program as sufficient for the period. In the project design, it was made clear that, should the available technical information prove insufficient or operating obstacles should hamper the design of an insurance program which engages insurance companies, it is proposed to evaluate an alternative risk management tool such as a contingency fund. ORA is nowadays evaluating the possibility of implementing revolving funds within farmers' organisations. 
</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</si>
  <si>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</si>
  <si>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</si>
  <si>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</si>
  <si>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</si>
  <si>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</si>
  <si>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</si>
  <si>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Implementing Entity</t>
  </si>
  <si>
    <t>Unidad para el Cambio Rural</t>
  </si>
  <si>
    <t>Type of implementing entity</t>
  </si>
  <si>
    <t>NIE</t>
  </si>
  <si>
    <t>Country</t>
  </si>
  <si>
    <t>Region</t>
  </si>
  <si>
    <t>Latin America and Caribbean</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</si>
  <si>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</si>
  <si>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</si>
  <si>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</si>
  <si>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</si>
  <si>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</si>
  <si>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</si>
  <si>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</si>
  <si>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</si>
  <si>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 (*)</t>
  </si>
  <si>
    <t>Direct beneficiaries supported by the project</t>
  </si>
  <si>
    <t>Indirect beneficiaries supported by the project (*)</t>
  </si>
  <si>
    <t>Total (direct + indirect beneficiaries)</t>
  </si>
  <si>
    <t>Indirect beneficiaries supported by the project</t>
  </si>
  <si>
    <t>Total</t>
  </si>
  <si>
    <t>% of female beneficiaries</t>
  </si>
  <si>
    <t>% of Youth beneficiaries</t>
  </si>
  <si>
    <t xml:space="preserve"> * Please see "Annex Results Tracker"</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</si>
  <si>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</si>
  <si>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</si>
  <si>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</si>
  <si>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</si>
  <si>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Agriculture</t>
  </si>
  <si>
    <t>2: Low capacity</t>
  </si>
  <si>
    <t>4: High capacity</t>
  </si>
  <si>
    <t>% of female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</si>
  <si>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</si>
  <si>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</si>
  <si>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</si>
  <si>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</si>
  <si>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</si>
  <si>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</si>
  <si>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</si>
  <si>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Scale (*)</t>
  </si>
  <si>
    <t>Scale</t>
  </si>
  <si>
    <t>National</t>
  </si>
  <si>
    <t xml:space="preserve"> </t>
  </si>
  <si>
    <t xml:space="preserve">The difference in the numbers between the baseline information and the target performance at completion corresponds to the percentage of the staff identified at the project area, who will increase their capacities.
The Baseline identified  200 staff working in the project area (Santa Fe, Chaco, Corrientes and Santiago del Estero) with low capacity to respond to, and mitigate impacts of, climate-related events. 
The target performance at completion of the project, which is included in the result tracker is: 80% of those staff and public officers (that means 160) have high capacity to respond to, and mitigate impacts of, climate-related event. 
This is the reason why the number of staff provided in the baseline is higher. The difference is the number of staff who increase their capacity to adapt and mitigate.
Nevertheless, as this is one of the most important results for the project, we could modified the target performance at completion to the total of the staff identified and trained. 
Thus, it would be “200 staff working in the project area have high capacity to respond to and mitigate impacts of climate related events”
</t>
  </si>
  <si>
    <r>
      <rPr>
        <b/>
        <sz val="11"/>
        <rFont val="Times New Roman"/>
        <family val="1"/>
      </rPr>
      <t xml:space="preserve">Total Families: 1.391  </t>
    </r>
    <r>
      <rPr>
        <sz val="11"/>
        <color indexed="8"/>
        <rFont val="Times New Roman"/>
        <family val="2"/>
      </rPr>
      <t>Represented by women: 153                       Represented by young parent: (under 29 years old): 369</t>
    </r>
  </si>
  <si>
    <t>3: Medium capacity</t>
  </si>
  <si>
    <t xml:space="preserve">(*)There are national and local institutions targeted. The total staff trained includes national and local government staff </t>
  </si>
  <si>
    <t xml:space="preserve">To report the capacity level of the staff trained by the project, we conducted a mid-term survey over a sample of government staff trained in the 4 provinces: Chaco, Santiago del Estero, Santa Fe and Corrientes. </t>
  </si>
  <si>
    <t>(*) Not yet estimated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</si>
</sst>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m\-yyyy"/>
    <numFmt numFmtId="181" formatCode="[$USD]\ #,##0.00"/>
    <numFmt numFmtId="182" formatCode="[$USD]\ #,##0"/>
    <numFmt numFmtId="183" formatCode="[$-409]mmm\-yy;@"/>
  </numFmts>
  <fonts count="10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b/>
      <sz val="12"/>
      <name val="Times New Roman"/>
      <family val="1"/>
    </font>
    <font>
      <i/>
      <sz val="10"/>
      <name val="Times New Roman"/>
      <family val="1"/>
    </font>
    <font>
      <b/>
      <sz val="9"/>
      <name val="Times New Roman"/>
      <family val="1"/>
    </font>
    <font>
      <sz val="9"/>
      <name val="Times New Roman"/>
      <family val="1"/>
    </font>
    <font>
      <b/>
      <sz val="11"/>
      <name val="Calibri"/>
      <family val="2"/>
    </font>
    <font>
      <b/>
      <sz val="14"/>
      <color indexed="8"/>
      <name val="Times New Roman"/>
      <family val="1"/>
    </font>
    <font>
      <sz val="11"/>
      <name val="Calibri"/>
      <family val="2"/>
    </font>
    <font>
      <b/>
      <sz val="9"/>
      <color indexed="8"/>
      <name val="Times New Roman"/>
      <family val="1"/>
    </font>
    <font>
      <u val="single"/>
      <sz val="11"/>
      <color indexed="8"/>
      <name val="Times New Roman"/>
      <family val="1"/>
    </font>
    <font>
      <u val="single"/>
      <sz val="11"/>
      <color indexed="12"/>
      <name val="Calibri"/>
      <family val="2"/>
    </font>
    <font>
      <sz val="9"/>
      <color indexed="8"/>
      <name val="Times New Roman"/>
      <family val="2"/>
    </font>
    <font>
      <b/>
      <i/>
      <sz val="11"/>
      <color indexed="8"/>
      <name val="Times New Roman"/>
      <family val="2"/>
    </font>
    <font>
      <b/>
      <sz val="11"/>
      <color indexed="9"/>
      <name val="Times New Roman"/>
      <family val="1"/>
    </font>
    <font>
      <sz val="12"/>
      <color indexed="8"/>
      <name val="Times New Roman"/>
      <family val="2"/>
    </font>
    <font>
      <b/>
      <sz val="11"/>
      <color indexed="10"/>
      <name val="Times New Roman"/>
      <family val="1"/>
    </font>
    <font>
      <sz val="10"/>
      <color indexed="8"/>
      <name val="Times New Roman"/>
      <family val="1"/>
    </font>
    <font>
      <sz val="11"/>
      <color indexed="10"/>
      <name val="Times New Roman"/>
      <family val="1"/>
    </font>
    <font>
      <b/>
      <i/>
      <sz val="11"/>
      <name val="Times New Roman"/>
      <family val="1"/>
    </font>
    <font>
      <sz val="11"/>
      <color indexed="43"/>
      <name val="Times New Roman"/>
      <family val="1"/>
    </font>
    <font>
      <b/>
      <u val="single"/>
      <sz val="11"/>
      <name val="Times New Roman"/>
      <family val="1"/>
    </font>
    <font>
      <b/>
      <sz val="12"/>
      <color indexed="8"/>
      <name val="Times New Roman"/>
      <family val="1"/>
    </font>
    <font>
      <b/>
      <u val="single"/>
      <sz val="11"/>
      <color indexed="8"/>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0"/>
      <color indexed="8"/>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sz val="8"/>
      <color indexed="8"/>
      <name val="Calibri"/>
      <family val="2"/>
    </font>
    <font>
      <i/>
      <sz val="11"/>
      <name val="Calibri"/>
      <family val="2"/>
    </font>
    <font>
      <sz val="9"/>
      <color indexed="60"/>
      <name val="Calibri"/>
      <family val="2"/>
    </font>
    <font>
      <sz val="10"/>
      <color indexed="8"/>
      <name val="Calibri"/>
      <family val="2"/>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rgb="FF000000"/>
      <name val="Times New Roman"/>
      <family val="1"/>
    </font>
    <font>
      <b/>
      <sz val="11"/>
      <color theme="1"/>
      <name val="Times New Roman"/>
      <family val="1"/>
    </font>
    <font>
      <b/>
      <sz val="9"/>
      <color theme="1"/>
      <name val="Times New Roman"/>
      <family val="1"/>
    </font>
    <font>
      <b/>
      <sz val="11"/>
      <color rgb="FF000000"/>
      <name val="Times New Roman"/>
      <family val="1"/>
    </font>
    <font>
      <sz val="11"/>
      <color rgb="FF000000"/>
      <name val="Times New Roman"/>
      <family val="1"/>
    </font>
    <font>
      <i/>
      <sz val="11"/>
      <color rgb="FF000000"/>
      <name val="Times New Roman"/>
      <family val="1"/>
    </font>
    <font>
      <b/>
      <sz val="11"/>
      <color rgb="FFFF0000"/>
      <name val="Times New Roman"/>
      <family val="1"/>
    </font>
    <font>
      <sz val="20"/>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8"/>
      <color theme="1"/>
      <name val="Calibri"/>
      <family val="2"/>
    </font>
    <font>
      <sz val="9"/>
      <color rgb="FF9C6500"/>
      <name val="Calibri"/>
      <family val="2"/>
    </font>
    <font>
      <sz val="10"/>
      <color theme="1"/>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60029125213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bgColor indexed="64"/>
      </patternFill>
    </fill>
    <fill>
      <patternFill patternType="solid">
        <fgColor rgb="FFFFF4C5"/>
        <bgColor indexed="64"/>
      </patternFill>
    </fill>
    <fill>
      <patternFill patternType="solid">
        <fgColor theme="6"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top/>
      <bottom style="medium"/>
    </border>
    <border>
      <left style="thin"/>
      <right/>
      <top style="thin"/>
      <bottom style="thin"/>
    </border>
    <border>
      <left style="thin"/>
      <right style="medium"/>
      <top style="thin"/>
      <bottom style="thin"/>
    </border>
    <border>
      <left style="medium"/>
      <right style="medium"/>
      <top style="medium"/>
      <bottom/>
    </border>
    <border>
      <left style="medium"/>
      <right style="medium"/>
      <top/>
      <bottom style="medium"/>
    </border>
    <border>
      <left style="medium"/>
      <right style="medium"/>
      <top/>
      <bottom style="thin"/>
    </border>
    <border>
      <left style="medium"/>
      <right style="medium"/>
      <top/>
      <bottom/>
    </border>
    <border>
      <left style="thin"/>
      <right style="thin"/>
      <top style="thin"/>
      <bottom style="thin"/>
    </border>
    <border>
      <left style="thin"/>
      <right style="thin"/>
      <top style="thin"/>
      <bottom/>
    </border>
    <border>
      <left/>
      <right style="thin"/>
      <top style="thin"/>
      <bottom style="thin"/>
    </border>
    <border>
      <left style="thin"/>
      <right/>
      <top style="thin"/>
      <bottom/>
    </border>
    <border>
      <left/>
      <right style="thin"/>
      <top style="thin"/>
      <bottom/>
    </border>
    <border>
      <left style="thin"/>
      <right style="thin"/>
      <top style="thin"/>
      <bottom style="medium"/>
    </border>
    <border>
      <left/>
      <right style="thin"/>
      <top style="thin"/>
      <bottom style="medium"/>
    </border>
    <border>
      <left/>
      <right style="thin"/>
      <top/>
      <bottom style="thin"/>
    </border>
    <border>
      <left style="thin"/>
      <right/>
      <top/>
      <bottom style="thin"/>
    </border>
    <border>
      <left style="thin"/>
      <right style="thin"/>
      <top/>
      <bottom style="thin"/>
    </border>
    <border>
      <left style="thin"/>
      <right style="medium"/>
      <top/>
      <bottom style="thin"/>
    </border>
    <border>
      <left/>
      <right style="thin"/>
      <top style="medium"/>
      <bottom style="medium"/>
    </border>
    <border>
      <left style="thin"/>
      <right/>
      <top style="medium"/>
      <bottom style="medium"/>
    </border>
    <border>
      <left style="thin"/>
      <right style="medium"/>
      <top style="medium"/>
      <bottom style="medium"/>
    </border>
    <border>
      <left style="thin"/>
      <right style="medium"/>
      <top style="thin"/>
      <bottom/>
    </border>
    <border>
      <left/>
      <right style="thin"/>
      <top style="medium"/>
      <bottom/>
    </border>
    <border>
      <left style="thin"/>
      <right/>
      <top style="medium"/>
      <bottom/>
    </border>
    <border>
      <left style="thin"/>
      <right style="thin"/>
      <top style="medium"/>
      <bottom style="thin"/>
    </border>
    <border>
      <left/>
      <right style="thin"/>
      <top style="medium"/>
      <bottom style="thin"/>
    </border>
    <border>
      <left style="thin"/>
      <right style="medium"/>
      <top style="medium"/>
      <bottom/>
    </border>
    <border>
      <left/>
      <right style="medium"/>
      <top style="thin"/>
      <bottom/>
    </border>
    <border>
      <left/>
      <right style="medium"/>
      <top style="thin"/>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thin"/>
      <right/>
      <top style="medium"/>
      <bottom style="thin"/>
    </border>
    <border>
      <left/>
      <right style="medium"/>
      <top style="medium"/>
      <bottom style="medium"/>
    </border>
    <border>
      <left/>
      <right/>
      <top style="medium"/>
      <bottom style="medium"/>
    </border>
    <border>
      <left style="thin"/>
      <right style="medium"/>
      <top style="medium"/>
      <bottom style="thin"/>
    </border>
    <border>
      <left style="medium"/>
      <right style="thin"/>
      <top style="thin"/>
      <bottom style="medium"/>
    </border>
    <border>
      <left/>
      <right style="medium"/>
      <top style="thin"/>
      <bottom style="thin"/>
    </border>
    <border>
      <left style="medium"/>
      <right/>
      <top style="medium"/>
      <bottom style="medium"/>
    </border>
    <border>
      <left style="medium"/>
      <right style="thin"/>
      <top style="thin"/>
      <bottom style="thin"/>
    </border>
    <border>
      <left style="medium"/>
      <right/>
      <top style="thin"/>
      <bottom style="thin"/>
    </border>
    <border>
      <left style="medium"/>
      <right/>
      <top style="medium"/>
      <bottom style="thin"/>
    </border>
    <border>
      <left/>
      <right style="medium"/>
      <top style="medium"/>
      <bottom style="thin"/>
    </border>
    <border>
      <left style="medium"/>
      <right style="thin"/>
      <top/>
      <bottom style="thin"/>
    </border>
    <border>
      <left/>
      <right/>
      <top style="medium"/>
      <bottom style="thin"/>
    </border>
    <border>
      <left/>
      <right/>
      <top style="thin"/>
      <bottom style="thin"/>
    </border>
    <border>
      <left style="medium"/>
      <right/>
      <top style="thin"/>
      <bottom style="medium"/>
    </border>
    <border>
      <left/>
      <right/>
      <top style="thin"/>
      <bottom style="medium"/>
    </border>
    <border>
      <left style="medium"/>
      <right/>
      <top style="thin"/>
      <bottom/>
    </border>
    <border>
      <left style="thin"/>
      <right style="thin"/>
      <top/>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25">
    <xf numFmtId="0" fontId="0" fillId="0" borderId="0" xfId="0" applyFont="1" applyAlignment="1">
      <alignment/>
    </xf>
    <xf numFmtId="0" fontId="8" fillId="0" borderId="0" xfId="0" applyFont="1" applyFill="1" applyBorder="1" applyAlignment="1" applyProtection="1">
      <alignment vertical="top" wrapText="1"/>
      <protection/>
    </xf>
    <xf numFmtId="0" fontId="12" fillId="10" borderId="10" xfId="0" applyFont="1" applyFill="1" applyBorder="1" applyAlignment="1" applyProtection="1">
      <alignment vertical="top" wrapText="1"/>
      <protection/>
    </xf>
    <xf numFmtId="0" fontId="12" fillId="10" borderId="11" xfId="0" applyFont="1" applyFill="1" applyBorder="1" applyAlignment="1" applyProtection="1">
      <alignment vertical="top" wrapText="1"/>
      <protection/>
    </xf>
    <xf numFmtId="0" fontId="12" fillId="10" borderId="0" xfId="0" applyFont="1" applyFill="1" applyBorder="1" applyAlignment="1" applyProtection="1">
      <alignment/>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3" fillId="10" borderId="0" xfId="0" applyFont="1" applyFill="1" applyBorder="1" applyAlignment="1" applyProtection="1">
      <alignment horizontal="right" vertical="center"/>
      <protection/>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1" xfId="0" applyFill="1" applyBorder="1" applyAlignment="1">
      <alignment/>
    </xf>
    <xf numFmtId="0" fontId="2" fillId="10" borderId="15" xfId="0" applyFont="1" applyFill="1" applyBorder="1" applyAlignment="1" applyProtection="1">
      <alignment vertical="center"/>
      <protection/>
    </xf>
    <xf numFmtId="0" fontId="2" fillId="10" borderId="16" xfId="0" applyFont="1" applyFill="1" applyBorder="1" applyAlignment="1" applyProtection="1">
      <alignment vertical="center"/>
      <protection/>
    </xf>
    <xf numFmtId="0" fontId="2" fillId="10" borderId="0" xfId="0" applyFont="1" applyFill="1" applyBorder="1" applyAlignment="1" applyProtection="1">
      <alignment horizontal="right" vertical="center"/>
      <protection/>
    </xf>
    <xf numFmtId="0" fontId="10" fillId="10" borderId="0" xfId="0" applyFont="1" applyFill="1" applyBorder="1" applyAlignment="1" applyProtection="1">
      <alignment horizontal="left" vertical="center" wrapText="1"/>
      <protection/>
    </xf>
    <xf numFmtId="0" fontId="12" fillId="33" borderId="17" xfId="0" applyFont="1" applyFill="1" applyBorder="1" applyAlignment="1" applyProtection="1">
      <alignment horizontal="center"/>
      <protection/>
    </xf>
    <xf numFmtId="0" fontId="13" fillId="34" borderId="0" xfId="0" applyFont="1" applyFill="1" applyBorder="1" applyAlignment="1" applyProtection="1">
      <alignment horizontal="left" vertical="center" wrapText="1"/>
      <protection/>
    </xf>
    <xf numFmtId="3" fontId="13" fillId="34" borderId="0" xfId="0" applyNumberFormat="1" applyFont="1" applyFill="1" applyBorder="1" applyAlignment="1" applyProtection="1">
      <alignment horizontal="right" vertical="center" wrapText="1"/>
      <protection/>
    </xf>
    <xf numFmtId="14" fontId="13" fillId="34" borderId="0" xfId="0" applyNumberFormat="1" applyFont="1" applyFill="1" applyBorder="1" applyAlignment="1" applyProtection="1">
      <alignment horizontal="right" vertical="center" wrapText="1"/>
      <protection/>
    </xf>
    <xf numFmtId="0" fontId="0" fillId="10" borderId="0" xfId="0" applyFill="1" applyBorder="1" applyAlignment="1">
      <alignment/>
    </xf>
    <xf numFmtId="0" fontId="83" fillId="0" borderId="0" xfId="0" applyFont="1" applyFill="1" applyAlignment="1" applyProtection="1">
      <alignment horizontal="right" vertical="center"/>
      <protection/>
    </xf>
    <xf numFmtId="0" fontId="83" fillId="0" borderId="0" xfId="0" applyFont="1" applyFill="1" applyAlignment="1" applyProtection="1">
      <alignment vertical="center"/>
      <protection/>
    </xf>
    <xf numFmtId="0" fontId="83" fillId="0" borderId="0" xfId="0" applyFont="1" applyAlignment="1" applyProtection="1">
      <alignment vertical="center"/>
      <protection/>
    </xf>
    <xf numFmtId="0" fontId="83" fillId="10" borderId="12" xfId="0" applyFont="1" applyFill="1" applyBorder="1" applyAlignment="1" applyProtection="1">
      <alignment horizontal="right" vertical="center"/>
      <protection/>
    </xf>
    <xf numFmtId="0" fontId="83" fillId="10" borderId="13" xfId="0" applyFont="1" applyFill="1" applyBorder="1" applyAlignment="1" applyProtection="1">
      <alignment horizontal="right" vertical="center"/>
      <protection/>
    </xf>
    <xf numFmtId="0" fontId="83" fillId="10" borderId="13" xfId="0" applyFont="1" applyFill="1" applyBorder="1" applyAlignment="1" applyProtection="1">
      <alignment vertical="center"/>
      <protection/>
    </xf>
    <xf numFmtId="0" fontId="83" fillId="10" borderId="14" xfId="0" applyFont="1" applyFill="1" applyBorder="1" applyAlignment="1" applyProtection="1">
      <alignment vertical="center"/>
      <protection/>
    </xf>
    <xf numFmtId="0" fontId="83" fillId="10" borderId="11" xfId="0" applyFont="1" applyFill="1" applyBorder="1" applyAlignment="1" applyProtection="1">
      <alignment horizontal="right" vertical="center"/>
      <protection/>
    </xf>
    <xf numFmtId="0" fontId="83" fillId="10" borderId="0" xfId="0" applyFont="1" applyFill="1" applyBorder="1" applyAlignment="1" applyProtection="1">
      <alignment horizontal="right" vertical="center"/>
      <protection/>
    </xf>
    <xf numFmtId="0" fontId="84" fillId="0" borderId="17" xfId="0" applyFont="1" applyBorder="1" applyAlignment="1">
      <alignment horizontal="center" vertical="center"/>
    </xf>
    <xf numFmtId="0" fontId="83" fillId="10" borderId="10" xfId="0" applyFont="1" applyFill="1" applyBorder="1" applyAlignment="1" applyProtection="1">
      <alignment vertical="center"/>
      <protection/>
    </xf>
    <xf numFmtId="0" fontId="83" fillId="10" borderId="0" xfId="0" applyFont="1" applyFill="1" applyBorder="1" applyAlignment="1" applyProtection="1">
      <alignment vertical="center"/>
      <protection/>
    </xf>
    <xf numFmtId="0" fontId="85" fillId="10" borderId="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0" xfId="0" applyFont="1" applyFill="1" applyBorder="1" applyAlignment="1" applyProtection="1">
      <alignment vertical="center"/>
      <protection/>
    </xf>
    <xf numFmtId="0" fontId="2" fillId="10"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33" borderId="17" xfId="0" applyFont="1" applyFill="1" applyBorder="1" applyAlignment="1" applyProtection="1">
      <alignment horizontal="left" vertical="center" wrapText="1"/>
      <protection locked="0"/>
    </xf>
    <xf numFmtId="1" fontId="2" fillId="33" borderId="18" xfId="0" applyNumberFormat="1" applyFont="1" applyFill="1" applyBorder="1" applyAlignment="1" applyProtection="1">
      <alignment horizontal="left" vertical="center"/>
      <protection locked="0"/>
    </xf>
    <xf numFmtId="0" fontId="4" fillId="0" borderId="0" xfId="0" applyFont="1" applyAlignment="1" applyProtection="1">
      <alignment vertical="center"/>
      <protection/>
    </xf>
    <xf numFmtId="1" fontId="2" fillId="33" borderId="19" xfId="0" applyNumberFormat="1" applyFont="1" applyFill="1" applyBorder="1" applyAlignment="1" applyProtection="1">
      <alignment horizontal="left" vertical="center"/>
      <protection locked="0"/>
    </xf>
    <xf numFmtId="0" fontId="2" fillId="10" borderId="11" xfId="0"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left" vertical="center"/>
      <protection locked="0"/>
    </xf>
    <xf numFmtId="1" fontId="2" fillId="33" borderId="17" xfId="0" applyNumberFormat="1" applyFont="1" applyFill="1" applyBorder="1" applyAlignment="1" applyProtection="1">
      <alignment horizontal="left" vertical="center"/>
      <protection locked="0"/>
    </xf>
    <xf numFmtId="0" fontId="5" fillId="10" borderId="0" xfId="0" applyFont="1" applyFill="1" applyBorder="1" applyAlignment="1" applyProtection="1">
      <alignment horizontal="right" vertical="center"/>
      <protection/>
    </xf>
    <xf numFmtId="14" fontId="2" fillId="33" borderId="19" xfId="0" applyNumberFormat="1" applyFont="1" applyFill="1" applyBorder="1" applyAlignment="1" applyProtection="1">
      <alignment horizontal="center" vertical="center"/>
      <protection/>
    </xf>
    <xf numFmtId="0" fontId="7" fillId="10" borderId="10" xfId="0" applyFont="1" applyFill="1" applyBorder="1" applyAlignment="1" applyProtection="1">
      <alignment vertical="center"/>
      <protection/>
    </xf>
    <xf numFmtId="0" fontId="2" fillId="33" borderId="21"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3" fillId="1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10" borderId="11" xfId="0" applyFont="1" applyFill="1" applyBorder="1" applyAlignment="1" applyProtection="1">
      <alignment horizontal="right" vertical="center"/>
      <protection/>
    </xf>
    <xf numFmtId="0" fontId="7" fillId="0" borderId="0" xfId="0" applyFont="1" applyFill="1" applyAlignment="1" applyProtection="1">
      <alignment vertical="center"/>
      <protection/>
    </xf>
    <xf numFmtId="0" fontId="75" fillId="33" borderId="17" xfId="53" applyFill="1" applyBorder="1" applyAlignment="1" applyProtection="1">
      <alignment vertical="center" wrapText="1"/>
      <protection locked="0"/>
    </xf>
    <xf numFmtId="0" fontId="6" fillId="10" borderId="0" xfId="0" applyFont="1" applyFill="1" applyBorder="1" applyAlignment="1" applyProtection="1">
      <alignment horizontal="right" vertical="center"/>
      <protection/>
    </xf>
    <xf numFmtId="0" fontId="2" fillId="33" borderId="18" xfId="0" applyFont="1" applyFill="1" applyBorder="1" applyAlignment="1" applyProtection="1">
      <alignment vertical="center"/>
      <protection locked="0"/>
    </xf>
    <xf numFmtId="0" fontId="75" fillId="33" borderId="19" xfId="53" applyFill="1" applyBorder="1" applyAlignment="1" applyProtection="1">
      <alignment vertical="center"/>
      <protection locked="0"/>
    </xf>
    <xf numFmtId="180" fontId="2" fillId="33" borderId="21" xfId="0" applyNumberFormat="1" applyFont="1" applyFill="1" applyBorder="1" applyAlignment="1" applyProtection="1">
      <alignment horizontal="left" vertical="center"/>
      <protection locked="0"/>
    </xf>
    <xf numFmtId="0" fontId="2" fillId="10" borderId="22" xfId="0" applyFont="1" applyFill="1" applyBorder="1" applyAlignment="1" applyProtection="1">
      <alignment horizontal="right" vertical="center"/>
      <protection/>
    </xf>
    <xf numFmtId="0" fontId="2" fillId="10" borderId="15" xfId="0" applyFont="1" applyFill="1" applyBorder="1" applyAlignment="1" applyProtection="1">
      <alignment horizontal="right" vertical="center"/>
      <protection/>
    </xf>
    <xf numFmtId="0" fontId="75" fillId="33" borderId="19" xfId="53" applyFill="1" applyBorder="1" applyAlignment="1" applyProtection="1">
      <alignment/>
      <protection locked="0"/>
    </xf>
    <xf numFmtId="0" fontId="13" fillId="10" borderId="0" xfId="0" applyFont="1" applyFill="1" applyBorder="1" applyAlignment="1" applyProtection="1">
      <alignment horizontal="left"/>
      <protection/>
    </xf>
    <xf numFmtId="4" fontId="16" fillId="33" borderId="23" xfId="0" applyNumberFormat="1" applyFont="1" applyFill="1" applyBorder="1" applyAlignment="1" applyProtection="1">
      <alignment horizontal="left" vertical="top" wrapText="1"/>
      <protection/>
    </xf>
    <xf numFmtId="4" fontId="16" fillId="33" borderId="23" xfId="0" applyNumberFormat="1" applyFont="1" applyFill="1" applyBorder="1" applyAlignment="1" applyProtection="1">
      <alignment horizontal="right" vertical="center" wrapText="1"/>
      <protection/>
    </xf>
    <xf numFmtId="4" fontId="16" fillId="33" borderId="24" xfId="0" applyNumberFormat="1" applyFont="1" applyFill="1" applyBorder="1" applyAlignment="1" applyProtection="1">
      <alignment horizontal="right" vertical="center" wrapText="1"/>
      <protection/>
    </xf>
    <xf numFmtId="4" fontId="82" fillId="0" borderId="0" xfId="0" applyNumberFormat="1" applyFont="1" applyAlignment="1">
      <alignment/>
    </xf>
    <xf numFmtId="4" fontId="20" fillId="0" borderId="0" xfId="0" applyNumberFormat="1" applyFont="1" applyAlignment="1">
      <alignment/>
    </xf>
    <xf numFmtId="0" fontId="82" fillId="0" borderId="0" xfId="0" applyFont="1" applyAlignment="1">
      <alignment/>
    </xf>
    <xf numFmtId="0" fontId="66" fillId="0" borderId="0" xfId="39" applyFill="1" applyAlignment="1">
      <alignment/>
    </xf>
    <xf numFmtId="0" fontId="2" fillId="0" borderId="25" xfId="0" applyNumberFormat="1" applyFont="1" applyFill="1" applyBorder="1" applyAlignment="1" applyProtection="1">
      <alignment vertical="center" wrapText="1"/>
      <protection locked="0"/>
    </xf>
    <xf numFmtId="0" fontId="2" fillId="0" borderId="26" xfId="0" applyNumberFormat="1" applyFont="1" applyFill="1" applyBorder="1" applyAlignment="1" applyProtection="1">
      <alignment vertical="center" wrapText="1"/>
      <protection locked="0"/>
    </xf>
    <xf numFmtId="0" fontId="12" fillId="0" borderId="19"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top" wrapText="1"/>
      <protection/>
    </xf>
    <xf numFmtId="0" fontId="1" fillId="16" borderId="16" xfId="0" applyFont="1" applyFill="1" applyBorder="1" applyAlignment="1" applyProtection="1">
      <alignment vertical="top" wrapText="1"/>
      <protection/>
    </xf>
    <xf numFmtId="0" fontId="1" fillId="16" borderId="15" xfId="0" applyFont="1" applyFill="1" applyBorder="1" applyAlignment="1" applyProtection="1">
      <alignment vertical="top" wrapText="1"/>
      <protection/>
    </xf>
    <xf numFmtId="0" fontId="1" fillId="16" borderId="22" xfId="0" applyFont="1" applyFill="1" applyBorder="1" applyAlignment="1" applyProtection="1">
      <alignment vertical="top" wrapText="1"/>
      <protection/>
    </xf>
    <xf numFmtId="0" fontId="12" fillId="16" borderId="10" xfId="0" applyFont="1" applyFill="1" applyBorder="1" applyAlignment="1" applyProtection="1">
      <alignment vertical="top" wrapText="1"/>
      <protection/>
    </xf>
    <xf numFmtId="0" fontId="12" fillId="16" borderId="0" xfId="0" applyFont="1" applyFill="1" applyBorder="1" applyAlignment="1" applyProtection="1">
      <alignment vertical="top" wrapText="1"/>
      <protection/>
    </xf>
    <xf numFmtId="0" fontId="12" fillId="16" borderId="11" xfId="0" applyFont="1" applyFill="1" applyBorder="1" applyAlignment="1" applyProtection="1">
      <alignment vertical="top" wrapText="1"/>
      <protection/>
    </xf>
    <xf numFmtId="0" fontId="12" fillId="35" borderId="19" xfId="0" applyFont="1" applyFill="1" applyBorder="1" applyAlignment="1" applyProtection="1">
      <alignment vertical="top" wrapText="1"/>
      <protection/>
    </xf>
    <xf numFmtId="0" fontId="12" fillId="35" borderId="27" xfId="0" applyFont="1" applyFill="1" applyBorder="1" applyAlignment="1" applyProtection="1">
      <alignment vertical="top" wrapText="1"/>
      <protection/>
    </xf>
    <xf numFmtId="0" fontId="13" fillId="35" borderId="17" xfId="0" applyFont="1" applyFill="1" applyBorder="1" applyAlignment="1" applyProtection="1">
      <alignment horizontal="center" vertical="top" wrapText="1"/>
      <protection/>
    </xf>
    <xf numFmtId="0" fontId="13" fillId="35" borderId="17" xfId="0" applyFont="1" applyFill="1" applyBorder="1" applyAlignment="1" applyProtection="1">
      <alignment vertical="top" wrapText="1"/>
      <protection/>
    </xf>
    <xf numFmtId="0" fontId="12" fillId="35" borderId="28" xfId="0" applyFont="1" applyFill="1" applyBorder="1" applyAlignment="1" applyProtection="1">
      <alignment vertical="top" wrapText="1"/>
      <protection/>
    </xf>
    <xf numFmtId="0" fontId="2" fillId="0" borderId="19" xfId="0" applyFont="1" applyBorder="1" applyAlignment="1">
      <alignment horizontal="left" vertical="top"/>
    </xf>
    <xf numFmtId="0" fontId="13" fillId="16" borderId="0" xfId="0" applyFont="1" applyFill="1" applyBorder="1" applyAlignment="1" applyProtection="1">
      <alignment vertical="top" wrapText="1"/>
      <protection/>
    </xf>
    <xf numFmtId="0" fontId="12" fillId="16" borderId="0" xfId="0" applyFont="1" applyFill="1" applyBorder="1" applyAlignment="1" applyProtection="1">
      <alignment/>
      <protection/>
    </xf>
    <xf numFmtId="0" fontId="0" fillId="16" borderId="11" xfId="0" applyFill="1" applyBorder="1" applyAlignment="1">
      <alignment/>
    </xf>
    <xf numFmtId="0" fontId="0" fillId="16" borderId="14" xfId="0" applyFill="1" applyBorder="1" applyAlignment="1">
      <alignment/>
    </xf>
    <xf numFmtId="0" fontId="0" fillId="16" borderId="13" xfId="0" applyFill="1" applyBorder="1" applyAlignment="1">
      <alignment/>
    </xf>
    <xf numFmtId="0" fontId="0" fillId="16" borderId="12" xfId="0" applyFill="1" applyBorder="1" applyAlignment="1">
      <alignment/>
    </xf>
    <xf numFmtId="0" fontId="13" fillId="33" borderId="17" xfId="0" applyFont="1" applyFill="1" applyBorder="1" applyAlignment="1" applyProtection="1">
      <alignment horizontal="center" vertical="center"/>
      <protection/>
    </xf>
    <xf numFmtId="0" fontId="0" fillId="10" borderId="15" xfId="0" applyFill="1" applyBorder="1" applyAlignment="1">
      <alignment/>
    </xf>
    <xf numFmtId="0" fontId="12" fillId="10" borderId="22" xfId="0" applyFont="1" applyFill="1" applyBorder="1" applyAlignment="1" applyProtection="1">
      <alignment vertical="top" wrapText="1"/>
      <protection/>
    </xf>
    <xf numFmtId="0" fontId="12" fillId="10" borderId="15" xfId="0" applyFont="1" applyFill="1" applyBorder="1" applyAlignment="1" applyProtection="1">
      <alignment/>
      <protection/>
    </xf>
    <xf numFmtId="0" fontId="12" fillId="10" borderId="16" xfId="0" applyFont="1" applyFill="1" applyBorder="1" applyAlignment="1" applyProtection="1">
      <alignment vertical="top" wrapText="1"/>
      <protection/>
    </xf>
    <xf numFmtId="0" fontId="86" fillId="0" borderId="29" xfId="0" applyFont="1" applyFill="1" applyBorder="1" applyAlignment="1" applyProtection="1">
      <alignment horizontal="center" vertical="center"/>
      <protection/>
    </xf>
    <xf numFmtId="14" fontId="86" fillId="0" borderId="29" xfId="0" applyNumberFormat="1"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wrapText="1"/>
      <protection/>
    </xf>
    <xf numFmtId="14" fontId="16" fillId="33" borderId="29" xfId="0" applyNumberFormat="1" applyFont="1" applyFill="1" applyBorder="1" applyAlignment="1" applyProtection="1">
      <alignment horizontal="center" vertical="center" wrapText="1"/>
      <protection/>
    </xf>
    <xf numFmtId="14" fontId="16" fillId="33" borderId="30" xfId="0" applyNumberFormat="1" applyFont="1" applyFill="1" applyBorder="1" applyAlignment="1" applyProtection="1">
      <alignment horizontal="center" vertical="center" wrapText="1"/>
      <protection/>
    </xf>
    <xf numFmtId="181" fontId="86" fillId="33" borderId="31" xfId="0" applyNumberFormat="1" applyFont="1" applyFill="1" applyBorder="1" applyAlignment="1">
      <alignment vertical="center" wrapText="1"/>
    </xf>
    <xf numFmtId="181" fontId="86" fillId="33" borderId="32" xfId="0" applyNumberFormat="1" applyFont="1" applyFill="1" applyBorder="1" applyAlignment="1">
      <alignment horizontal="left" vertical="center"/>
    </xf>
    <xf numFmtId="181" fontId="86" fillId="33" borderId="33" xfId="0" applyNumberFormat="1" applyFont="1" applyFill="1" applyBorder="1" applyAlignment="1">
      <alignment vertical="center" wrapText="1"/>
    </xf>
    <xf numFmtId="181" fontId="86" fillId="33" borderId="29" xfId="0" applyNumberFormat="1" applyFont="1" applyFill="1" applyBorder="1" applyAlignment="1">
      <alignment vertical="center"/>
    </xf>
    <xf numFmtId="181" fontId="86" fillId="33" borderId="29" xfId="0" applyNumberFormat="1" applyFont="1" applyFill="1" applyBorder="1" applyAlignment="1">
      <alignment horizontal="left" vertical="center"/>
    </xf>
    <xf numFmtId="181" fontId="86" fillId="33" borderId="29" xfId="0" applyNumberFormat="1" applyFont="1" applyFill="1" applyBorder="1" applyAlignment="1">
      <alignment vertical="center" wrapText="1"/>
    </xf>
    <xf numFmtId="181" fontId="86" fillId="33" borderId="34" xfId="0" applyNumberFormat="1" applyFont="1" applyFill="1" applyBorder="1" applyAlignment="1">
      <alignment horizontal="left" vertical="center"/>
    </xf>
    <xf numFmtId="14" fontId="16" fillId="33" borderId="34" xfId="0" applyNumberFormat="1" applyFont="1" applyFill="1" applyBorder="1" applyAlignment="1" applyProtection="1">
      <alignment horizontal="center" vertical="center" wrapText="1"/>
      <protection/>
    </xf>
    <xf numFmtId="181" fontId="86" fillId="33" borderId="34" xfId="0" applyNumberFormat="1" applyFont="1" applyFill="1" applyBorder="1" applyAlignment="1">
      <alignment vertical="center" wrapText="1"/>
    </xf>
    <xf numFmtId="0" fontId="16" fillId="33" borderId="31" xfId="0" applyFont="1" applyFill="1" applyBorder="1" applyAlignment="1" applyProtection="1">
      <alignment horizontal="left" vertical="top" wrapText="1"/>
      <protection/>
    </xf>
    <xf numFmtId="0" fontId="16" fillId="33" borderId="31" xfId="0" applyFont="1" applyFill="1" applyBorder="1" applyAlignment="1" applyProtection="1">
      <alignment vertical="top" wrapText="1"/>
      <protection/>
    </xf>
    <xf numFmtId="0" fontId="16" fillId="33" borderId="33" xfId="0" applyFont="1" applyFill="1" applyBorder="1" applyAlignment="1" applyProtection="1">
      <alignment horizontal="left" vertical="center" wrapText="1"/>
      <protection/>
    </xf>
    <xf numFmtId="0" fontId="16" fillId="33" borderId="31" xfId="0" applyFont="1" applyFill="1" applyBorder="1" applyAlignment="1" applyProtection="1">
      <alignment horizontal="left" vertical="center" wrapText="1"/>
      <protection/>
    </xf>
    <xf numFmtId="0" fontId="16" fillId="33" borderId="35" xfId="0" applyFont="1" applyFill="1" applyBorder="1" applyAlignment="1" applyProtection="1">
      <alignment horizontal="left" vertical="center" wrapText="1"/>
      <protection/>
    </xf>
    <xf numFmtId="0" fontId="16" fillId="33" borderId="19" xfId="0" applyFont="1" applyFill="1" applyBorder="1" applyAlignment="1" applyProtection="1">
      <alignment horizontal="left" vertical="top" wrapText="1"/>
      <protection/>
    </xf>
    <xf numFmtId="0" fontId="16" fillId="33" borderId="19" xfId="0" applyFont="1" applyFill="1" applyBorder="1" applyAlignment="1" applyProtection="1">
      <alignment vertical="top" wrapText="1"/>
      <protection/>
    </xf>
    <xf numFmtId="0" fontId="16" fillId="33" borderId="19" xfId="0" applyFont="1" applyFill="1" applyBorder="1" applyAlignment="1" applyProtection="1">
      <alignment horizontal="left" vertical="center" wrapText="1"/>
      <protection/>
    </xf>
    <xf numFmtId="0" fontId="16" fillId="33" borderId="20" xfId="0" applyFont="1" applyFill="1" applyBorder="1" applyAlignment="1" applyProtection="1">
      <alignment horizontal="left" vertical="center" wrapText="1"/>
      <protection/>
    </xf>
    <xf numFmtId="0" fontId="16" fillId="33" borderId="21" xfId="0" applyFont="1" applyFill="1" applyBorder="1" applyAlignment="1" applyProtection="1">
      <alignment horizontal="left" vertical="center" wrapText="1"/>
      <protection/>
    </xf>
    <xf numFmtId="0" fontId="16" fillId="33" borderId="27" xfId="0" applyFont="1" applyFill="1" applyBorder="1" applyAlignment="1" applyProtection="1">
      <alignment horizontal="left" vertical="top" wrapText="1"/>
      <protection/>
    </xf>
    <xf numFmtId="0" fontId="16" fillId="33" borderId="36" xfId="0" applyFont="1" applyFill="1" applyBorder="1" applyAlignment="1" applyProtection="1">
      <alignment horizontal="left" vertical="top" wrapText="1"/>
      <protection/>
    </xf>
    <xf numFmtId="4" fontId="16" fillId="33" borderId="37" xfId="0" applyNumberFormat="1" applyFont="1" applyFill="1" applyBorder="1" applyAlignment="1" applyProtection="1">
      <alignment horizontal="left" vertical="top" wrapText="1"/>
      <protection/>
    </xf>
    <xf numFmtId="0" fontId="86" fillId="0" borderId="38" xfId="0" applyFont="1" applyFill="1" applyBorder="1" applyAlignment="1" applyProtection="1">
      <alignment horizontal="center" vertical="center"/>
      <protection/>
    </xf>
    <xf numFmtId="4" fontId="16" fillId="33" borderId="37" xfId="0" applyNumberFormat="1" applyFont="1" applyFill="1" applyBorder="1" applyAlignment="1" applyProtection="1">
      <alignment horizontal="right" vertical="center" wrapText="1"/>
      <protection/>
    </xf>
    <xf numFmtId="4" fontId="16" fillId="33" borderId="39" xfId="0" applyNumberFormat="1" applyFont="1" applyFill="1" applyBorder="1" applyAlignment="1" applyProtection="1">
      <alignment horizontal="right" vertical="center" wrapText="1"/>
      <protection/>
    </xf>
    <xf numFmtId="0" fontId="13" fillId="33" borderId="17" xfId="0" applyFont="1" applyFill="1" applyBorder="1" applyAlignment="1" applyProtection="1">
      <alignment horizontal="center" vertical="top" wrapText="1"/>
      <protection/>
    </xf>
    <xf numFmtId="0" fontId="13" fillId="33" borderId="40" xfId="0" applyFont="1" applyFill="1" applyBorder="1" applyAlignment="1" applyProtection="1">
      <alignment horizontal="center" vertical="top" wrapText="1"/>
      <protection/>
    </xf>
    <xf numFmtId="0" fontId="13" fillId="33" borderId="41" xfId="0" applyFont="1" applyFill="1" applyBorder="1" applyAlignment="1" applyProtection="1">
      <alignment horizontal="center" vertical="top" wrapText="1"/>
      <protection/>
    </xf>
    <xf numFmtId="0" fontId="13" fillId="33" borderId="42" xfId="0" applyFont="1" applyFill="1" applyBorder="1" applyAlignment="1" applyProtection="1">
      <alignment horizontal="center" vertical="top" wrapText="1"/>
      <protection/>
    </xf>
    <xf numFmtId="0" fontId="16" fillId="33" borderId="20" xfId="0" applyFont="1" applyFill="1" applyBorder="1" applyAlignment="1" applyProtection="1">
      <alignment horizontal="left" vertical="top" wrapText="1"/>
      <protection/>
    </xf>
    <xf numFmtId="0" fontId="16" fillId="33" borderId="33" xfId="0" applyFont="1" applyFill="1" applyBorder="1" applyAlignment="1" applyProtection="1">
      <alignment horizontal="left" vertical="top" wrapText="1"/>
      <protection/>
    </xf>
    <xf numFmtId="4" fontId="16" fillId="33" borderId="32" xfId="0" applyNumberFormat="1" applyFont="1" applyFill="1" applyBorder="1" applyAlignment="1" applyProtection="1">
      <alignment horizontal="left" vertical="top" wrapText="1"/>
      <protection/>
    </xf>
    <xf numFmtId="14" fontId="86" fillId="0" borderId="30" xfId="0" applyNumberFormat="1" applyFont="1" applyFill="1" applyBorder="1" applyAlignment="1" applyProtection="1">
      <alignment horizontal="center" vertical="center"/>
      <protection/>
    </xf>
    <xf numFmtId="4" fontId="16" fillId="33" borderId="32" xfId="0" applyNumberFormat="1" applyFont="1" applyFill="1" applyBorder="1" applyAlignment="1" applyProtection="1">
      <alignment horizontal="right" vertical="center" wrapText="1"/>
      <protection/>
    </xf>
    <xf numFmtId="4" fontId="16" fillId="33" borderId="43" xfId="0" applyNumberFormat="1" applyFont="1" applyFill="1" applyBorder="1" applyAlignment="1" applyProtection="1">
      <alignment horizontal="right" vertical="center" wrapText="1"/>
      <protection/>
    </xf>
    <xf numFmtId="0" fontId="16" fillId="33" borderId="18" xfId="0" applyFont="1" applyFill="1" applyBorder="1" applyAlignment="1" applyProtection="1">
      <alignment horizontal="left" vertical="center" wrapText="1"/>
      <protection/>
    </xf>
    <xf numFmtId="0" fontId="16" fillId="33" borderId="44" xfId="0" applyFont="1" applyFill="1" applyBorder="1" applyAlignment="1" applyProtection="1">
      <alignment horizontal="left" vertical="center" wrapText="1"/>
      <protection/>
    </xf>
    <xf numFmtId="181" fontId="86" fillId="33" borderId="45" xfId="0" applyNumberFormat="1" applyFont="1" applyFill="1" applyBorder="1" applyAlignment="1">
      <alignment horizontal="left" vertical="center" wrapText="1"/>
    </xf>
    <xf numFmtId="14" fontId="16" fillId="33" borderId="46" xfId="0" applyNumberFormat="1" applyFont="1" applyFill="1" applyBorder="1" applyAlignment="1" applyProtection="1">
      <alignment horizontal="center" vertical="center" wrapText="1"/>
      <protection/>
    </xf>
    <xf numFmtId="181" fontId="86" fillId="33" borderId="47" xfId="0" applyNumberFormat="1" applyFont="1" applyFill="1" applyBorder="1" applyAlignment="1">
      <alignment vertical="center" wrapText="1"/>
    </xf>
    <xf numFmtId="0" fontId="16" fillId="33" borderId="48" xfId="0" applyFont="1" applyFill="1" applyBorder="1" applyAlignment="1" applyProtection="1">
      <alignment horizontal="right" vertical="center" wrapText="1"/>
      <protection/>
    </xf>
    <xf numFmtId="0" fontId="16" fillId="33" borderId="43" xfId="0" applyFont="1" applyFill="1" applyBorder="1" applyAlignment="1" applyProtection="1">
      <alignment horizontal="right" vertical="center" wrapText="1"/>
      <protection/>
    </xf>
    <xf numFmtId="0" fontId="17" fillId="33" borderId="43" xfId="0" applyFont="1" applyFill="1" applyBorder="1" applyAlignment="1" applyProtection="1">
      <alignment horizontal="right" vertical="center" wrapText="1"/>
      <protection/>
    </xf>
    <xf numFmtId="0" fontId="17" fillId="33" borderId="24" xfId="0" applyFont="1" applyFill="1" applyBorder="1" applyAlignment="1" applyProtection="1">
      <alignment horizontal="right" vertical="center" wrapText="1"/>
      <protection/>
    </xf>
    <xf numFmtId="181" fontId="86" fillId="33" borderId="49" xfId="0" applyNumberFormat="1" applyFont="1" applyFill="1" applyBorder="1" applyAlignment="1">
      <alignment horizontal="right" vertical="center" wrapText="1"/>
    </xf>
    <xf numFmtId="181" fontId="86" fillId="33" borderId="50" xfId="0" applyNumberFormat="1" applyFont="1" applyFill="1" applyBorder="1" applyAlignment="1">
      <alignment horizontal="right" vertical="center" wrapText="1"/>
    </xf>
    <xf numFmtId="181" fontId="0" fillId="33" borderId="29" xfId="0" applyNumberFormat="1" applyFont="1" applyFill="1" applyBorder="1" applyAlignment="1">
      <alignment horizontal="center" vertical="center" wrapText="1"/>
    </xf>
    <xf numFmtId="181" fontId="0" fillId="33" borderId="29" xfId="0" applyNumberFormat="1" applyFont="1" applyFill="1" applyBorder="1" applyAlignment="1">
      <alignment horizontal="center" vertical="center"/>
    </xf>
    <xf numFmtId="14" fontId="12" fillId="33" borderId="29" xfId="0" applyNumberFormat="1" applyFont="1" applyFill="1" applyBorder="1" applyAlignment="1" applyProtection="1">
      <alignment horizontal="center" vertical="center" wrapText="1"/>
      <protection/>
    </xf>
    <xf numFmtId="0" fontId="12" fillId="36" borderId="29" xfId="0" applyFont="1" applyFill="1" applyBorder="1" applyAlignment="1" applyProtection="1">
      <alignment horizontal="center" vertical="center" wrapText="1"/>
      <protection/>
    </xf>
    <xf numFmtId="181" fontId="0" fillId="0" borderId="29" xfId="0" applyNumberFormat="1" applyFont="1" applyFill="1" applyBorder="1" applyAlignment="1">
      <alignment horizontal="center" vertical="center"/>
    </xf>
    <xf numFmtId="0" fontId="12" fillId="36" borderId="34" xfId="0" applyFont="1" applyFill="1" applyBorder="1" applyAlignment="1" applyProtection="1">
      <alignment horizontal="center" vertical="center" wrapText="1"/>
      <protection/>
    </xf>
    <xf numFmtId="181" fontId="0" fillId="33" borderId="34" xfId="0" applyNumberFormat="1" applyFont="1" applyFill="1" applyBorder="1" applyAlignment="1">
      <alignment horizontal="center" vertical="center"/>
    </xf>
    <xf numFmtId="0" fontId="13" fillId="33" borderId="51" xfId="0" applyFont="1" applyFill="1" applyBorder="1" applyAlignment="1" applyProtection="1">
      <alignment vertical="top" wrapText="1"/>
      <protection/>
    </xf>
    <xf numFmtId="0" fontId="13" fillId="33" borderId="52" xfId="0" applyFont="1" applyFill="1" applyBorder="1" applyAlignment="1" applyProtection="1">
      <alignment horizontal="center" vertical="center" wrapText="1"/>
      <protection/>
    </xf>
    <xf numFmtId="0" fontId="13" fillId="33" borderId="48" xfId="0" applyFont="1" applyFill="1" applyBorder="1" applyAlignment="1" applyProtection="1">
      <alignment horizontal="center" vertical="center" wrapText="1"/>
      <protection/>
    </xf>
    <xf numFmtId="0" fontId="12" fillId="33" borderId="53" xfId="0" applyFont="1" applyFill="1" applyBorder="1" applyAlignment="1" applyProtection="1">
      <alignment horizontal="center" vertical="center" wrapText="1"/>
      <protection/>
    </xf>
    <xf numFmtId="0" fontId="12" fillId="33" borderId="54" xfId="0" applyFont="1" applyFill="1" applyBorder="1" applyAlignment="1" applyProtection="1">
      <alignment horizontal="center" vertical="center" wrapText="1"/>
      <protection/>
    </xf>
    <xf numFmtId="181" fontId="0" fillId="33" borderId="41" xfId="0" applyNumberFormat="1" applyFont="1" applyFill="1" applyBorder="1" applyAlignment="1">
      <alignment horizontal="center" vertical="center" wrapText="1"/>
    </xf>
    <xf numFmtId="181" fontId="0" fillId="33" borderId="54" xfId="0" applyNumberFormat="1" applyFont="1" applyFill="1" applyBorder="1" applyAlignment="1">
      <alignment horizontal="center" vertical="center" wrapText="1"/>
    </xf>
    <xf numFmtId="181" fontId="0" fillId="33" borderId="40" xfId="0" applyNumberFormat="1" applyFont="1" applyFill="1" applyBorder="1" applyAlignment="1">
      <alignment horizontal="center" vertical="center" wrapText="1"/>
    </xf>
    <xf numFmtId="181" fontId="0" fillId="33" borderId="41" xfId="0" applyNumberFormat="1" applyFont="1" applyFill="1" applyBorder="1" applyAlignment="1">
      <alignment horizontal="center" vertical="center"/>
    </xf>
    <xf numFmtId="181" fontId="0" fillId="33" borderId="54" xfId="0" applyNumberFormat="1" applyFont="1" applyFill="1" applyBorder="1" applyAlignment="1">
      <alignment horizontal="center" vertical="center"/>
    </xf>
    <xf numFmtId="14" fontId="12" fillId="33" borderId="54" xfId="0" applyNumberFormat="1" applyFont="1" applyFill="1" applyBorder="1" applyAlignment="1" applyProtection="1">
      <alignment horizontal="center" vertical="center" wrapText="1"/>
      <protection/>
    </xf>
    <xf numFmtId="0" fontId="12" fillId="36" borderId="54" xfId="0" applyFont="1" applyFill="1" applyBorder="1" applyAlignment="1" applyProtection="1">
      <alignment horizontal="center" vertical="center" wrapText="1"/>
      <protection/>
    </xf>
    <xf numFmtId="0" fontId="12" fillId="33" borderId="46" xfId="0" applyFont="1" applyFill="1" applyBorder="1" applyAlignment="1" applyProtection="1">
      <alignment horizontal="center" vertical="center" wrapText="1"/>
      <protection/>
    </xf>
    <xf numFmtId="181" fontId="0" fillId="0" borderId="55" xfId="0" applyNumberFormat="1" applyFont="1" applyFill="1" applyBorder="1" applyAlignment="1">
      <alignment horizontal="center" vertical="center"/>
    </xf>
    <xf numFmtId="14" fontId="12" fillId="33" borderId="46" xfId="0" applyNumberFormat="1" applyFont="1" applyFill="1" applyBorder="1" applyAlignment="1" applyProtection="1">
      <alignment horizontal="center" vertical="center" wrapText="1"/>
      <protection/>
    </xf>
    <xf numFmtId="181" fontId="0" fillId="33" borderId="47" xfId="0" applyNumberFormat="1" applyFont="1" applyFill="1" applyBorder="1" applyAlignment="1">
      <alignment horizontal="center" vertical="center" wrapText="1"/>
    </xf>
    <xf numFmtId="181" fontId="0" fillId="33" borderId="34" xfId="0" applyNumberFormat="1" applyFont="1" applyFill="1" applyBorder="1" applyAlignment="1">
      <alignment horizontal="center" vertical="center" wrapText="1"/>
    </xf>
    <xf numFmtId="0" fontId="12" fillId="36" borderId="46" xfId="0" applyFont="1" applyFill="1" applyBorder="1" applyAlignment="1" applyProtection="1">
      <alignment horizontal="center" vertical="center" wrapText="1"/>
      <protection/>
    </xf>
    <xf numFmtId="181" fontId="0" fillId="33" borderId="46" xfId="0" applyNumberFormat="1" applyFont="1" applyFill="1" applyBorder="1" applyAlignment="1">
      <alignment horizontal="center" vertical="center"/>
    </xf>
    <xf numFmtId="0" fontId="12" fillId="33" borderId="34" xfId="0"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4" fontId="12" fillId="33" borderId="34" xfId="0" applyNumberFormat="1" applyFont="1" applyFill="1" applyBorder="1" applyAlignment="1" applyProtection="1">
      <alignment horizontal="center" vertical="center" wrapText="1"/>
      <protection/>
    </xf>
    <xf numFmtId="0" fontId="17" fillId="33" borderId="18" xfId="0" applyFont="1" applyFill="1" applyBorder="1" applyAlignment="1" applyProtection="1">
      <alignment horizontal="center" vertical="top" wrapText="1"/>
      <protection/>
    </xf>
    <xf numFmtId="0" fontId="17" fillId="33" borderId="19" xfId="0" applyFont="1" applyFill="1" applyBorder="1" applyAlignment="1" applyProtection="1">
      <alignment horizontal="center" vertical="top" wrapText="1"/>
      <protection/>
    </xf>
    <xf numFmtId="0" fontId="17" fillId="33" borderId="21" xfId="0" applyFont="1" applyFill="1" applyBorder="1" applyAlignment="1" applyProtection="1">
      <alignment horizontal="center" vertical="top" wrapText="1"/>
      <protection/>
    </xf>
    <xf numFmtId="0" fontId="12" fillId="33" borderId="19" xfId="0" applyFont="1" applyFill="1" applyBorder="1" applyAlignment="1" applyProtection="1">
      <alignment vertical="top" wrapText="1"/>
      <protection/>
    </xf>
    <xf numFmtId="181" fontId="1" fillId="0" borderId="42" xfId="0" applyNumberFormat="1" applyFont="1" applyFill="1" applyBorder="1" applyAlignment="1">
      <alignment horizontal="left" vertical="top" wrapText="1"/>
    </xf>
    <xf numFmtId="181" fontId="1" fillId="33" borderId="42" xfId="0" applyNumberFormat="1" applyFont="1" applyFill="1" applyBorder="1" applyAlignment="1">
      <alignment horizontal="left" vertical="top" wrapText="1"/>
    </xf>
    <xf numFmtId="181" fontId="1" fillId="33" borderId="34" xfId="0" applyNumberFormat="1" applyFont="1" applyFill="1" applyBorder="1" applyAlignment="1">
      <alignment horizontal="center" vertical="center" wrapText="1"/>
    </xf>
    <xf numFmtId="181" fontId="1" fillId="33" borderId="46" xfId="0" applyNumberFormat="1" applyFont="1" applyFill="1" applyBorder="1" applyAlignment="1">
      <alignment horizontal="center" vertical="center" wrapText="1"/>
    </xf>
    <xf numFmtId="181" fontId="1" fillId="33" borderId="29" xfId="0" applyNumberFormat="1" applyFont="1" applyFill="1" applyBorder="1" applyAlignment="1">
      <alignment horizontal="center" vertical="center" wrapText="1"/>
    </xf>
    <xf numFmtId="0" fontId="1" fillId="0" borderId="42" xfId="0" applyFont="1" applyFill="1" applyBorder="1" applyAlignment="1" applyProtection="1">
      <alignment horizontal="left" vertical="top" wrapText="1"/>
      <protection/>
    </xf>
    <xf numFmtId="0" fontId="87" fillId="0" borderId="17" xfId="0" applyFont="1" applyFill="1" applyBorder="1" applyAlignment="1">
      <alignment horizontal="center" vertical="top" wrapText="1"/>
    </xf>
    <xf numFmtId="0" fontId="87" fillId="0" borderId="56" xfId="0" applyFont="1" applyFill="1" applyBorder="1" applyAlignment="1">
      <alignment horizontal="center" vertical="top" wrapText="1"/>
    </xf>
    <xf numFmtId="0" fontId="88" fillId="0" borderId="26" xfId="0" applyFont="1" applyFill="1" applyBorder="1" applyAlignment="1">
      <alignment vertical="top" wrapText="1"/>
    </xf>
    <xf numFmtId="0" fontId="88" fillId="0" borderId="28" xfId="0" applyFont="1" applyFill="1" applyBorder="1" applyAlignment="1">
      <alignment vertical="top" wrapText="1"/>
    </xf>
    <xf numFmtId="0" fontId="12" fillId="0" borderId="17" xfId="0" applyFont="1" applyFill="1" applyBorder="1" applyAlignment="1">
      <alignment vertical="top" wrapText="1"/>
    </xf>
    <xf numFmtId="0" fontId="87" fillId="0" borderId="17" xfId="0" applyFont="1" applyFill="1" applyBorder="1" applyAlignment="1">
      <alignment horizontal="center" vertical="top"/>
    </xf>
    <xf numFmtId="0" fontId="88" fillId="0" borderId="17" xfId="0" applyFont="1" applyFill="1" applyBorder="1" applyAlignment="1">
      <alignment vertical="top" wrapText="1"/>
    </xf>
    <xf numFmtId="0" fontId="88" fillId="0" borderId="17" xfId="0" applyFont="1" applyFill="1" applyBorder="1" applyAlignment="1">
      <alignment horizontal="center" vertical="center"/>
    </xf>
    <xf numFmtId="0" fontId="83" fillId="0" borderId="17" xfId="0" applyFont="1" applyFill="1" applyBorder="1" applyAlignment="1">
      <alignment vertical="top" wrapText="1"/>
    </xf>
    <xf numFmtId="0" fontId="83" fillId="10" borderId="12" xfId="0" applyFont="1" applyFill="1" applyBorder="1" applyAlignment="1">
      <alignment/>
    </xf>
    <xf numFmtId="0" fontId="83" fillId="10" borderId="14" xfId="0" applyFont="1" applyFill="1" applyBorder="1" applyAlignment="1">
      <alignment/>
    </xf>
    <xf numFmtId="0" fontId="88" fillId="10" borderId="11" xfId="0" applyFont="1" applyFill="1" applyBorder="1" applyAlignment="1">
      <alignment/>
    </xf>
    <xf numFmtId="0" fontId="88" fillId="10" borderId="10" xfId="0" applyFont="1" applyFill="1" applyBorder="1" applyAlignment="1">
      <alignment/>
    </xf>
    <xf numFmtId="0" fontId="89" fillId="10" borderId="11" xfId="0" applyFont="1" applyFill="1" applyBorder="1" applyAlignment="1">
      <alignment/>
    </xf>
    <xf numFmtId="0" fontId="10" fillId="10" borderId="22" xfId="0" applyFont="1" applyFill="1" applyBorder="1" applyAlignment="1">
      <alignment vertical="center"/>
    </xf>
    <xf numFmtId="0" fontId="83" fillId="10" borderId="16" xfId="0" applyFont="1" applyFill="1" applyBorder="1" applyAlignment="1">
      <alignment/>
    </xf>
    <xf numFmtId="0" fontId="2" fillId="10" borderId="13" xfId="0" applyFont="1" applyFill="1" applyBorder="1" applyAlignment="1" applyProtection="1">
      <alignment horizontal="left" vertical="top"/>
      <protection/>
    </xf>
    <xf numFmtId="0" fontId="2" fillId="10" borderId="13" xfId="0" applyFont="1" applyFill="1" applyBorder="1" applyAlignment="1" applyProtection="1">
      <alignment vertical="top"/>
      <protection/>
    </xf>
    <xf numFmtId="0" fontId="85" fillId="10" borderId="18" xfId="0" applyFont="1" applyFill="1" applyBorder="1" applyAlignment="1">
      <alignment horizontal="left" vertical="top" wrapText="1"/>
    </xf>
    <xf numFmtId="0" fontId="3" fillId="37" borderId="18" xfId="0" applyFont="1" applyFill="1" applyBorder="1" applyAlignment="1" applyProtection="1">
      <alignment horizontal="center" vertical="top" wrapText="1"/>
      <protection/>
    </xf>
    <xf numFmtId="0" fontId="3" fillId="10" borderId="20"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12" fillId="0" borderId="20" xfId="0" applyFont="1" applyFill="1" applyBorder="1" applyAlignment="1" applyProtection="1">
      <alignment horizontal="right" vertical="top" wrapText="1"/>
      <protection/>
    </xf>
    <xf numFmtId="3" fontId="2" fillId="0" borderId="20" xfId="0" applyNumberFormat="1" applyFont="1" applyFill="1" applyBorder="1" applyAlignment="1" applyProtection="1">
      <alignment horizontal="right" vertical="top" wrapText="1"/>
      <protection/>
    </xf>
    <xf numFmtId="9" fontId="3" fillId="37" borderId="20" xfId="0" applyNumberFormat="1" applyFont="1" applyFill="1" applyBorder="1" applyAlignment="1" applyProtection="1">
      <alignment vertical="top"/>
      <protection/>
    </xf>
    <xf numFmtId="0" fontId="3" fillId="10" borderId="18" xfId="0" applyFont="1" applyFill="1" applyBorder="1" applyAlignment="1" applyProtection="1">
      <alignment horizontal="left" vertical="top" wrapText="1"/>
      <protection/>
    </xf>
    <xf numFmtId="0" fontId="2" fillId="33" borderId="18" xfId="0" applyFont="1" applyFill="1" applyBorder="1" applyAlignment="1" applyProtection="1">
      <alignment horizontal="left" vertical="top" wrapText="1"/>
      <protection/>
    </xf>
    <xf numFmtId="0" fontId="13" fillId="0" borderId="18" xfId="0" applyFont="1" applyFill="1" applyBorder="1" applyAlignment="1" applyProtection="1">
      <alignment horizontal="center" vertical="top" wrapText="1"/>
      <protection/>
    </xf>
    <xf numFmtId="9" fontId="2" fillId="0" borderId="18" xfId="0" applyNumberFormat="1" applyFont="1" applyFill="1" applyBorder="1" applyAlignment="1" applyProtection="1">
      <alignment horizontal="right" vertical="top" wrapText="1"/>
      <protection/>
    </xf>
    <xf numFmtId="9" fontId="3" fillId="37" borderId="18" xfId="0" applyNumberFormat="1" applyFont="1" applyFill="1" applyBorder="1" applyAlignment="1" applyProtection="1">
      <alignment horizontal="right" vertical="top"/>
      <protection/>
    </xf>
    <xf numFmtId="0" fontId="3" fillId="10" borderId="19"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13" fillId="0" borderId="19" xfId="0" applyFont="1" applyFill="1" applyBorder="1" applyAlignment="1" applyProtection="1">
      <alignment horizontal="center" vertical="top" wrapText="1"/>
      <protection/>
    </xf>
    <xf numFmtId="9" fontId="2" fillId="0" borderId="19" xfId="0" applyNumberFormat="1" applyFont="1" applyFill="1" applyBorder="1" applyAlignment="1" applyProtection="1">
      <alignment horizontal="right" vertical="top" wrapText="1"/>
      <protection/>
    </xf>
    <xf numFmtId="9" fontId="3" fillId="37" borderId="19" xfId="0" applyNumberFormat="1" applyFont="1" applyFill="1" applyBorder="1" applyAlignment="1" applyProtection="1">
      <alignment horizontal="right" vertical="top"/>
      <protection/>
    </xf>
    <xf numFmtId="0" fontId="3" fillId="10" borderId="21" xfId="0" applyFont="1" applyFill="1" applyBorder="1" applyAlignment="1" applyProtection="1">
      <alignment horizontal="left" vertical="top" wrapText="1"/>
      <protection/>
    </xf>
    <xf numFmtId="0" fontId="2" fillId="33" borderId="21" xfId="0" applyFont="1" applyFill="1" applyBorder="1" applyAlignment="1" applyProtection="1">
      <alignment horizontal="left" vertical="top" wrapText="1"/>
      <protection/>
    </xf>
    <xf numFmtId="0" fontId="13" fillId="0" borderId="21" xfId="0" applyFont="1" applyFill="1" applyBorder="1" applyAlignment="1" applyProtection="1">
      <alignment horizontal="center" vertical="top" wrapText="1"/>
      <protection/>
    </xf>
    <xf numFmtId="9" fontId="2" fillId="0" borderId="21" xfId="0" applyNumberFormat="1" applyFont="1" applyFill="1" applyBorder="1" applyAlignment="1" applyProtection="1">
      <alignment horizontal="right" vertical="top" wrapText="1"/>
      <protection/>
    </xf>
    <xf numFmtId="9" fontId="3" fillId="37" borderId="21" xfId="0" applyNumberFormat="1" applyFont="1" applyFill="1" applyBorder="1" applyAlignment="1" applyProtection="1">
      <alignment horizontal="right" vertical="top"/>
      <protection/>
    </xf>
    <xf numFmtId="0" fontId="2" fillId="33" borderId="27" xfId="0" applyFont="1" applyFill="1" applyBorder="1" applyAlignment="1" applyProtection="1">
      <alignment horizontal="left" vertical="top" wrapText="1"/>
      <protection/>
    </xf>
    <xf numFmtId="0" fontId="4" fillId="0" borderId="27" xfId="0" applyFont="1" applyFill="1" applyBorder="1" applyAlignment="1">
      <alignment horizontal="right" vertical="top"/>
    </xf>
    <xf numFmtId="0" fontId="2" fillId="0" borderId="27" xfId="0" applyFont="1" applyFill="1" applyBorder="1" applyAlignment="1" applyProtection="1">
      <alignment horizontal="right" vertical="top" wrapText="1"/>
      <protection/>
    </xf>
    <xf numFmtId="9" fontId="3" fillId="37" borderId="27" xfId="0" applyNumberFormat="1" applyFont="1" applyFill="1" applyBorder="1" applyAlignment="1" applyProtection="1">
      <alignment vertical="top"/>
      <protection/>
    </xf>
    <xf numFmtId="0" fontId="12" fillId="0" borderId="19" xfId="0" applyFont="1" applyFill="1" applyBorder="1" applyAlignment="1">
      <alignment horizontal="right" vertical="top" wrapText="1"/>
    </xf>
    <xf numFmtId="0" fontId="2" fillId="0" borderId="19" xfId="0" applyFont="1" applyFill="1" applyBorder="1" applyAlignment="1" applyProtection="1">
      <alignment horizontal="right" vertical="top" wrapText="1"/>
      <protection/>
    </xf>
    <xf numFmtId="9" fontId="3" fillId="37" borderId="19" xfId="0" applyNumberFormat="1" applyFont="1" applyFill="1" applyBorder="1" applyAlignment="1" applyProtection="1">
      <alignment vertical="top"/>
      <protection/>
    </xf>
    <xf numFmtId="0" fontId="12" fillId="0" borderId="19" xfId="0" applyFont="1" applyFill="1" applyBorder="1" applyAlignment="1">
      <alignment horizontal="right" vertical="top"/>
    </xf>
    <xf numFmtId="0" fontId="2" fillId="33" borderId="19" xfId="0" applyFont="1" applyFill="1" applyBorder="1" applyAlignment="1" applyProtection="1">
      <alignment horizontal="right" vertical="top" wrapText="1"/>
      <protection/>
    </xf>
    <xf numFmtId="0" fontId="83" fillId="0" borderId="20" xfId="0" applyFont="1" applyBorder="1" applyAlignment="1">
      <alignment horizontal="right" vertical="top" wrapText="1"/>
    </xf>
    <xf numFmtId="0" fontId="2" fillId="33" borderId="20" xfId="0" applyFont="1" applyFill="1" applyBorder="1" applyAlignment="1" applyProtection="1">
      <alignment horizontal="right" vertical="top" wrapText="1"/>
      <protection/>
    </xf>
    <xf numFmtId="0" fontId="83" fillId="0" borderId="18" xfId="0" applyFont="1" applyBorder="1" applyAlignment="1">
      <alignment vertical="top"/>
    </xf>
    <xf numFmtId="9" fontId="2" fillId="33" borderId="18" xfId="0" applyNumberFormat="1" applyFont="1" applyFill="1" applyBorder="1" applyAlignment="1" applyProtection="1">
      <alignment horizontal="right" vertical="top" wrapText="1"/>
      <protection/>
    </xf>
    <xf numFmtId="0" fontId="83" fillId="0" borderId="21" xfId="0" applyFont="1" applyBorder="1" applyAlignment="1">
      <alignment horizontal="right" vertical="top"/>
    </xf>
    <xf numFmtId="9" fontId="2" fillId="33" borderId="21" xfId="0" applyNumberFormat="1" applyFont="1" applyFill="1" applyBorder="1" applyAlignment="1" applyProtection="1">
      <alignment horizontal="right" vertical="top" wrapText="1"/>
      <protection/>
    </xf>
    <xf numFmtId="0" fontId="3" fillId="10" borderId="27" xfId="0" applyFont="1" applyFill="1" applyBorder="1" applyAlignment="1" applyProtection="1">
      <alignment horizontal="left" vertical="top" wrapText="1"/>
      <protection/>
    </xf>
    <xf numFmtId="0" fontId="83" fillId="0" borderId="27" xfId="0" applyFont="1" applyBorder="1" applyAlignment="1">
      <alignment horizontal="right" vertical="top"/>
    </xf>
    <xf numFmtId="0" fontId="2" fillId="33" borderId="27" xfId="0" applyFont="1" applyFill="1" applyBorder="1" applyAlignment="1" applyProtection="1">
      <alignment horizontal="right" vertical="top" wrapText="1"/>
      <protection/>
    </xf>
    <xf numFmtId="0" fontId="83" fillId="0" borderId="19" xfId="0" applyFont="1" applyBorder="1" applyAlignment="1">
      <alignment horizontal="right" vertical="top"/>
    </xf>
    <xf numFmtId="0" fontId="83" fillId="0" borderId="19" xfId="0" applyFont="1" applyFill="1" applyBorder="1" applyAlignment="1">
      <alignment horizontal="right" vertical="top" wrapText="1"/>
    </xf>
    <xf numFmtId="0" fontId="83" fillId="33" borderId="19" xfId="0" applyFont="1" applyFill="1" applyBorder="1" applyAlignment="1" applyProtection="1">
      <alignment horizontal="right" vertical="top" wrapText="1"/>
      <protection/>
    </xf>
    <xf numFmtId="0" fontId="83" fillId="0" borderId="20" xfId="0" applyFont="1" applyBorder="1" applyAlignment="1">
      <alignment vertical="top"/>
    </xf>
    <xf numFmtId="9" fontId="2" fillId="33" borderId="20" xfId="0" applyNumberFormat="1" applyFont="1" applyFill="1" applyBorder="1" applyAlignment="1" applyProtection="1">
      <alignment horizontal="right" vertical="top" wrapText="1"/>
      <protection/>
    </xf>
    <xf numFmtId="0" fontId="83" fillId="0" borderId="19" xfId="0" applyFont="1" applyBorder="1" applyAlignment="1">
      <alignment vertical="top"/>
    </xf>
    <xf numFmtId="9" fontId="2" fillId="33" borderId="19" xfId="0" applyNumberFormat="1" applyFont="1" applyFill="1" applyBorder="1" applyAlignment="1" applyProtection="1">
      <alignment horizontal="right" vertical="top" wrapText="1"/>
      <protection/>
    </xf>
    <xf numFmtId="0" fontId="3" fillId="33" borderId="19"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10" borderId="17" xfId="0" applyFont="1" applyFill="1" applyBorder="1" applyAlignment="1" applyProtection="1">
      <alignment horizontal="left" vertical="top" wrapText="1"/>
      <protection/>
    </xf>
    <xf numFmtId="0" fontId="2" fillId="33" borderId="17" xfId="0" applyFont="1" applyFill="1" applyBorder="1" applyAlignment="1" applyProtection="1">
      <alignment horizontal="left" vertical="top" wrapText="1"/>
      <protection/>
    </xf>
    <xf numFmtId="0" fontId="3" fillId="33" borderId="17" xfId="0" applyFont="1" applyFill="1" applyBorder="1" applyAlignment="1" applyProtection="1">
      <alignment horizontal="center" vertical="top" wrapText="1"/>
      <protection/>
    </xf>
    <xf numFmtId="9" fontId="2" fillId="33" borderId="17" xfId="0" applyNumberFormat="1" applyFont="1" applyFill="1" applyBorder="1" applyAlignment="1" applyProtection="1">
      <alignment horizontal="right" vertical="top" wrapText="1"/>
      <protection/>
    </xf>
    <xf numFmtId="9" fontId="3" fillId="37" borderId="17" xfId="0" applyNumberFormat="1" applyFont="1" applyFill="1" applyBorder="1" applyAlignment="1" applyProtection="1">
      <alignment horizontal="right" vertical="top"/>
      <protection/>
    </xf>
    <xf numFmtId="9" fontId="83" fillId="0" borderId="19" xfId="0" applyNumberFormat="1" applyFont="1" applyFill="1" applyBorder="1" applyAlignment="1" applyProtection="1">
      <alignment horizontal="right" vertical="top" wrapText="1"/>
      <protection/>
    </xf>
    <xf numFmtId="9" fontId="83" fillId="0" borderId="20" xfId="0" applyNumberFormat="1" applyFont="1" applyFill="1" applyBorder="1" applyAlignment="1" applyProtection="1">
      <alignment horizontal="right" vertical="top" wrapText="1"/>
      <protection/>
    </xf>
    <xf numFmtId="9" fontId="2" fillId="33" borderId="27" xfId="0" applyNumberFormat="1" applyFont="1" applyFill="1" applyBorder="1" applyAlignment="1" applyProtection="1">
      <alignment horizontal="right" vertical="top" wrapText="1"/>
      <protection/>
    </xf>
    <xf numFmtId="9" fontId="3" fillId="37" borderId="27" xfId="59" applyFont="1" applyFill="1" applyBorder="1" applyAlignment="1" applyProtection="1">
      <alignment vertical="top"/>
      <protection/>
    </xf>
    <xf numFmtId="0" fontId="2" fillId="0" borderId="19" xfId="0" applyFont="1" applyFill="1" applyBorder="1" applyAlignment="1" applyProtection="1">
      <alignment horizontal="left" vertical="top" wrapText="1"/>
      <protection/>
    </xf>
    <xf numFmtId="0" fontId="3" fillId="33" borderId="19" xfId="0" applyFont="1" applyFill="1" applyBorder="1" applyAlignment="1" applyProtection="1">
      <alignment horizontal="right" vertical="top" wrapText="1"/>
      <protection/>
    </xf>
    <xf numFmtId="0" fontId="90" fillId="33" borderId="17" xfId="0" applyFont="1" applyFill="1" applyBorder="1" applyAlignment="1" applyProtection="1">
      <alignment horizontal="center" vertical="top" wrapText="1"/>
      <protection/>
    </xf>
    <xf numFmtId="9" fontId="12" fillId="33" borderId="17" xfId="0" applyNumberFormat="1" applyFont="1" applyFill="1" applyBorder="1" applyAlignment="1" applyProtection="1">
      <alignment horizontal="right" vertical="top" wrapText="1"/>
      <protection/>
    </xf>
    <xf numFmtId="9" fontId="13" fillId="37" borderId="17" xfId="0" applyNumberFormat="1" applyFont="1" applyFill="1" applyBorder="1" applyAlignment="1" applyProtection="1">
      <alignment horizontal="right" vertical="top"/>
      <protection/>
    </xf>
    <xf numFmtId="9" fontId="12" fillId="33" borderId="27" xfId="59" applyFont="1" applyFill="1" applyBorder="1" applyAlignment="1" applyProtection="1">
      <alignment horizontal="right" vertical="top" wrapText="1"/>
      <protection/>
    </xf>
    <xf numFmtId="9" fontId="12" fillId="33" borderId="27" xfId="0" applyNumberFormat="1" applyFont="1" applyFill="1" applyBorder="1" applyAlignment="1" applyProtection="1">
      <alignment horizontal="right" vertical="top" wrapText="1"/>
      <protection/>
    </xf>
    <xf numFmtId="9" fontId="13" fillId="37" borderId="27" xfId="0" applyNumberFormat="1" applyFont="1" applyFill="1" applyBorder="1" applyAlignment="1" applyProtection="1">
      <alignment vertical="top"/>
      <protection/>
    </xf>
    <xf numFmtId="9" fontId="12" fillId="33" borderId="19" xfId="0" applyNumberFormat="1" applyFont="1" applyFill="1" applyBorder="1" applyAlignment="1" applyProtection="1">
      <alignment horizontal="right" vertical="top" wrapText="1"/>
      <protection/>
    </xf>
    <xf numFmtId="9" fontId="13" fillId="37" borderId="19" xfId="0" applyNumberFormat="1" applyFont="1" applyFill="1" applyBorder="1" applyAlignment="1" applyProtection="1">
      <alignment vertical="top"/>
      <protection/>
    </xf>
    <xf numFmtId="0" fontId="12" fillId="33" borderId="19" xfId="0" applyFont="1" applyFill="1" applyBorder="1" applyAlignment="1" applyProtection="1">
      <alignment horizontal="right" vertical="top" wrapText="1"/>
      <protection/>
    </xf>
    <xf numFmtId="0" fontId="2" fillId="33" borderId="21" xfId="0" applyFont="1" applyFill="1" applyBorder="1" applyAlignment="1" applyProtection="1">
      <alignment horizontal="right" vertical="top" wrapText="1"/>
      <protection/>
    </xf>
    <xf numFmtId="0" fontId="2" fillId="10" borderId="15" xfId="0" applyFont="1" applyFill="1" applyBorder="1" applyAlignment="1" applyProtection="1">
      <alignment vertical="top"/>
      <protection/>
    </xf>
    <xf numFmtId="0" fontId="2" fillId="10" borderId="15" xfId="0" applyFont="1" applyFill="1" applyBorder="1" applyAlignment="1" applyProtection="1">
      <alignment horizontal="left" vertical="top"/>
      <protection/>
    </xf>
    <xf numFmtId="0" fontId="2" fillId="10" borderId="14" xfId="0" applyFont="1" applyFill="1" applyBorder="1" applyAlignment="1" applyProtection="1">
      <alignment vertical="top"/>
      <protection/>
    </xf>
    <xf numFmtId="0" fontId="11" fillId="10" borderId="10" xfId="0" applyFont="1" applyFill="1" applyBorder="1" applyAlignment="1" applyProtection="1">
      <alignment vertical="top"/>
      <protection/>
    </xf>
    <xf numFmtId="0" fontId="2" fillId="10" borderId="10" xfId="0" applyFont="1" applyFill="1" applyBorder="1" applyAlignment="1" applyProtection="1">
      <alignment vertical="top"/>
      <protection/>
    </xf>
    <xf numFmtId="0" fontId="2" fillId="10" borderId="10" xfId="0" applyFont="1" applyFill="1" applyBorder="1" applyAlignment="1" applyProtection="1">
      <alignment horizontal="left" vertical="top"/>
      <protection/>
    </xf>
    <xf numFmtId="0" fontId="2" fillId="10" borderId="16" xfId="0" applyFont="1" applyFill="1" applyBorder="1" applyAlignment="1" applyProtection="1">
      <alignment vertical="top"/>
      <protection/>
    </xf>
    <xf numFmtId="0" fontId="2" fillId="10" borderId="0" xfId="0" applyFont="1" applyFill="1" applyBorder="1" applyAlignment="1" applyProtection="1">
      <alignment vertical="top"/>
      <protection/>
    </xf>
    <xf numFmtId="0" fontId="2" fillId="10" borderId="13" xfId="0" applyFont="1" applyFill="1" applyBorder="1" applyAlignment="1" applyProtection="1">
      <alignment horizontal="left" vertical="center"/>
      <protection/>
    </xf>
    <xf numFmtId="0" fontId="2" fillId="10" borderId="13" xfId="0" applyFont="1" applyFill="1" applyBorder="1" applyAlignment="1" applyProtection="1">
      <alignment vertical="center"/>
      <protection/>
    </xf>
    <xf numFmtId="0" fontId="0" fillId="10" borderId="13" xfId="0" applyFill="1" applyBorder="1" applyAlignment="1">
      <alignment vertical="center"/>
    </xf>
    <xf numFmtId="0" fontId="0" fillId="10" borderId="13" xfId="0" applyFill="1" applyBorder="1" applyAlignment="1">
      <alignment horizontal="center" vertical="center"/>
    </xf>
    <xf numFmtId="0" fontId="2" fillId="10" borderId="14" xfId="0" applyFont="1" applyFill="1" applyBorder="1" applyAlignment="1" applyProtection="1">
      <alignment vertical="center"/>
      <protection/>
    </xf>
    <xf numFmtId="0" fontId="11" fillId="10" borderId="10" xfId="0" applyFont="1" applyFill="1" applyBorder="1" applyAlignment="1" applyProtection="1">
      <alignment vertical="center"/>
      <protection/>
    </xf>
    <xf numFmtId="0" fontId="10" fillId="10" borderId="0"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center"/>
      <protection/>
    </xf>
    <xf numFmtId="0" fontId="0" fillId="10" borderId="0" xfId="0" applyFill="1" applyBorder="1" applyAlignment="1">
      <alignment vertical="center"/>
    </xf>
    <xf numFmtId="0" fontId="0" fillId="10" borderId="0" xfId="0" applyFill="1" applyBorder="1" applyAlignment="1">
      <alignment horizontal="center" vertical="center"/>
    </xf>
    <xf numFmtId="0" fontId="3" fillId="10" borderId="0" xfId="0" applyFont="1" applyFill="1" applyBorder="1" applyAlignment="1" applyProtection="1">
      <alignment horizontal="center" vertical="center" wrapText="1"/>
      <protection/>
    </xf>
    <xf numFmtId="0" fontId="3" fillId="10" borderId="10" xfId="0" applyFont="1" applyFill="1" applyBorder="1" applyAlignment="1" applyProtection="1">
      <alignment horizontal="left" vertical="center" wrapText="1"/>
      <protection/>
    </xf>
    <xf numFmtId="0" fontId="12" fillId="0" borderId="17" xfId="0" applyFont="1" applyFill="1" applyBorder="1" applyAlignment="1" applyProtection="1">
      <alignment vertical="center" wrapText="1"/>
      <protection/>
    </xf>
    <xf numFmtId="0" fontId="2" fillId="33" borderId="56" xfId="0" applyFont="1" applyFill="1" applyBorder="1" applyAlignment="1" applyProtection="1">
      <alignment horizontal="center" vertical="center" wrapText="1"/>
      <protection/>
    </xf>
    <xf numFmtId="0" fontId="2" fillId="10" borderId="10" xfId="0" applyFont="1" applyFill="1" applyBorder="1" applyAlignment="1" applyProtection="1">
      <alignment horizontal="left" vertical="center"/>
      <protection/>
    </xf>
    <xf numFmtId="0" fontId="83" fillId="33" borderId="17" xfId="0" applyFont="1" applyFill="1" applyBorder="1" applyAlignment="1">
      <alignment horizontal="center" vertical="center"/>
    </xf>
    <xf numFmtId="0" fontId="83" fillId="0" borderId="17"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2" fillId="38" borderId="0" xfId="0" applyFont="1" applyFill="1" applyBorder="1" applyAlignment="1" applyProtection="1">
      <alignment horizontal="right" vertical="center"/>
      <protection/>
    </xf>
    <xf numFmtId="0" fontId="2" fillId="38" borderId="17"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30" fillId="10" borderId="0" xfId="0" applyFont="1" applyFill="1" applyBorder="1" applyAlignment="1" applyProtection="1">
      <alignment horizontal="left" vertical="center"/>
      <protection/>
    </xf>
    <xf numFmtId="0" fontId="0" fillId="33" borderId="17" xfId="0" applyFill="1" applyBorder="1" applyAlignment="1">
      <alignment vertical="center"/>
    </xf>
    <xf numFmtId="0" fontId="0" fillId="33" borderId="17" xfId="0" applyFill="1" applyBorder="1" applyAlignment="1">
      <alignment horizontal="center" vertical="center"/>
    </xf>
    <xf numFmtId="0" fontId="5" fillId="10" borderId="0" xfId="0" applyFont="1" applyFill="1" applyBorder="1" applyAlignment="1" applyProtection="1">
      <alignment vertical="center"/>
      <protection/>
    </xf>
    <xf numFmtId="0" fontId="0" fillId="10" borderId="0" xfId="0" applyFill="1" applyAlignment="1">
      <alignment vertical="center"/>
    </xf>
    <xf numFmtId="0" fontId="0" fillId="10" borderId="0" xfId="0" applyFill="1" applyAlignment="1">
      <alignment horizontal="left" vertical="center"/>
    </xf>
    <xf numFmtId="0" fontId="32" fillId="10" borderId="0" xfId="0" applyFont="1" applyFill="1" applyBorder="1" applyAlignment="1" applyProtection="1">
      <alignment vertical="center" wrapTex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10" borderId="15" xfId="0" applyFont="1" applyFill="1" applyBorder="1" applyAlignment="1" applyProtection="1">
      <alignment horizontal="left" vertical="center" wrapText="1"/>
      <protection/>
    </xf>
    <xf numFmtId="0" fontId="2" fillId="10" borderId="15" xfId="0" applyFont="1" applyFill="1" applyBorder="1" applyAlignment="1" applyProtection="1">
      <alignment vertical="center" wrapText="1"/>
      <protection/>
    </xf>
    <xf numFmtId="0" fontId="0" fillId="10" borderId="15" xfId="0" applyFill="1" applyBorder="1" applyAlignment="1">
      <alignment vertical="center"/>
    </xf>
    <xf numFmtId="0" fontId="0" fillId="10" borderId="15" xfId="0" applyFill="1" applyBorder="1" applyAlignment="1">
      <alignment horizontal="center" vertical="center"/>
    </xf>
    <xf numFmtId="0" fontId="11" fillId="10" borderId="0" xfId="0" applyFont="1" applyFill="1" applyBorder="1" applyAlignment="1" applyProtection="1">
      <alignment vertical="center"/>
      <protection/>
    </xf>
    <xf numFmtId="0" fontId="87" fillId="10" borderId="10" xfId="0" applyFont="1" applyFill="1" applyBorder="1" applyAlignment="1" applyProtection="1">
      <alignment horizontal="left" vertical="center" wrapText="1"/>
      <protection/>
    </xf>
    <xf numFmtId="0" fontId="2" fillId="16" borderId="12" xfId="0" applyFont="1" applyFill="1" applyBorder="1" applyAlignment="1">
      <alignment horizontal="left" vertical="center"/>
    </xf>
    <xf numFmtId="0" fontId="2" fillId="16" borderId="13" xfId="0" applyFont="1" applyFill="1" applyBorder="1" applyAlignment="1">
      <alignment horizontal="left" vertical="center"/>
    </xf>
    <xf numFmtId="0" fontId="2" fillId="16" borderId="13" xfId="0" applyFont="1" applyFill="1" applyBorder="1" applyAlignment="1">
      <alignment/>
    </xf>
    <xf numFmtId="0" fontId="2" fillId="16" borderId="14" xfId="0" applyFont="1" applyFill="1" applyBorder="1" applyAlignment="1">
      <alignment/>
    </xf>
    <xf numFmtId="0" fontId="2" fillId="16" borderId="11" xfId="0" applyFont="1" applyFill="1" applyBorder="1" applyAlignment="1">
      <alignment horizontal="left" vertical="center"/>
    </xf>
    <xf numFmtId="0" fontId="2" fillId="16" borderId="10" xfId="0" applyFont="1" applyFill="1" applyBorder="1" applyAlignment="1" applyProtection="1">
      <alignment vertical="top" wrapText="1"/>
      <protection/>
    </xf>
    <xf numFmtId="0" fontId="2" fillId="16" borderId="0" xfId="0" applyFont="1" applyFill="1" applyBorder="1" applyAlignment="1" applyProtection="1">
      <alignment vertical="top" wrapText="1"/>
      <protection/>
    </xf>
    <xf numFmtId="0" fontId="2" fillId="16" borderId="11" xfId="0" applyFont="1" applyFill="1" applyBorder="1" applyAlignment="1" applyProtection="1">
      <alignment horizontal="left" vertical="center" wrapText="1"/>
      <protection/>
    </xf>
    <xf numFmtId="0" fontId="2" fillId="16" borderId="0" xfId="0" applyFont="1" applyFill="1" applyBorder="1" applyAlignment="1" applyProtection="1">
      <alignment horizontal="left" vertical="center"/>
      <protection/>
    </xf>
    <xf numFmtId="0" fontId="2" fillId="16" borderId="0" xfId="0" applyFont="1" applyFill="1" applyBorder="1" applyAlignment="1" applyProtection="1">
      <alignment horizontal="left" vertical="center" wrapText="1"/>
      <protection/>
    </xf>
    <xf numFmtId="0" fontId="2" fillId="16" borderId="0" xfId="0" applyFont="1" applyFill="1" applyBorder="1" applyAlignment="1" applyProtection="1">
      <alignment/>
      <protection/>
    </xf>
    <xf numFmtId="0" fontId="3" fillId="16" borderId="0" xfId="0" applyFont="1" applyFill="1" applyBorder="1" applyAlignment="1" applyProtection="1">
      <alignment vertical="top" wrapText="1"/>
      <protection/>
    </xf>
    <xf numFmtId="0" fontId="3" fillId="35" borderId="51"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48" xfId="0" applyFont="1" applyFill="1" applyBorder="1" applyAlignment="1" applyProtection="1">
      <alignment horizontal="center" vertical="center" wrapText="1"/>
      <protection/>
    </xf>
    <xf numFmtId="182" fontId="2" fillId="35" borderId="24" xfId="0" applyNumberFormat="1" applyFont="1" applyFill="1" applyBorder="1" applyAlignment="1" applyProtection="1">
      <alignment vertical="top" wrapText="1"/>
      <protection/>
    </xf>
    <xf numFmtId="0" fontId="3" fillId="35" borderId="53" xfId="0" applyFont="1" applyFill="1" applyBorder="1" applyAlignment="1" applyProtection="1">
      <alignment horizontal="right" vertical="center" wrapText="1"/>
      <protection/>
    </xf>
    <xf numFmtId="0" fontId="3" fillId="35" borderId="57" xfId="0" applyFont="1" applyFill="1" applyBorder="1" applyAlignment="1" applyProtection="1">
      <alignment horizontal="right" vertical="center" wrapText="1"/>
      <protection/>
    </xf>
    <xf numFmtId="182" fontId="3" fillId="35" borderId="42" xfId="0" applyNumberFormat="1" applyFont="1" applyFill="1" applyBorder="1" applyAlignment="1" applyProtection="1">
      <alignment vertical="top" wrapText="1"/>
      <protection/>
    </xf>
    <xf numFmtId="0" fontId="3" fillId="35" borderId="46"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2" fillId="35" borderId="29" xfId="0" applyFont="1" applyFill="1" applyBorder="1" applyAlignment="1" applyProtection="1">
      <alignment vertical="top" wrapText="1"/>
      <protection/>
    </xf>
    <xf numFmtId="182" fontId="2" fillId="0" borderId="29" xfId="0" applyNumberFormat="1" applyFont="1" applyFill="1" applyBorder="1" applyAlignment="1" applyProtection="1">
      <alignment vertical="top" wrapText="1"/>
      <protection/>
    </xf>
    <xf numFmtId="183" fontId="2" fillId="35" borderId="24" xfId="0" applyNumberFormat="1" applyFont="1" applyFill="1" applyBorder="1" applyAlignment="1" applyProtection="1">
      <alignment wrapText="1"/>
      <protection/>
    </xf>
    <xf numFmtId="0" fontId="3" fillId="35" borderId="59" xfId="0" applyFont="1" applyFill="1" applyBorder="1" applyAlignment="1" applyProtection="1">
      <alignment horizontal="right" vertical="center" wrapText="1"/>
      <protection/>
    </xf>
    <xf numFmtId="0" fontId="3" fillId="35" borderId="34" xfId="0" applyFont="1" applyFill="1" applyBorder="1" applyAlignment="1" applyProtection="1">
      <alignment horizontal="right" vertical="center" wrapText="1"/>
      <protection/>
    </xf>
    <xf numFmtId="182" fontId="2" fillId="0" borderId="34" xfId="0" applyNumberFormat="1" applyFont="1" applyFill="1" applyBorder="1" applyAlignment="1" applyProtection="1">
      <alignment vertical="top" wrapText="1"/>
      <protection/>
    </xf>
    <xf numFmtId="0" fontId="2" fillId="16" borderId="0" xfId="0" applyFont="1" applyFill="1" applyBorder="1" applyAlignment="1" applyProtection="1">
      <alignment horizontal="left" vertical="top" wrapText="1"/>
      <protection/>
    </xf>
    <xf numFmtId="0" fontId="2" fillId="16" borderId="22" xfId="0" applyFont="1" applyFill="1" applyBorder="1" applyAlignment="1" applyProtection="1">
      <alignment horizontal="left" vertical="center" wrapText="1"/>
      <protection/>
    </xf>
    <xf numFmtId="0" fontId="3" fillId="16" borderId="15" xfId="0" applyFont="1" applyFill="1" applyBorder="1" applyAlignment="1" applyProtection="1">
      <alignment vertical="top" wrapText="1"/>
      <protection/>
    </xf>
    <xf numFmtId="0" fontId="2" fillId="16" borderId="15" xfId="0" applyFont="1" applyFill="1" applyBorder="1" applyAlignment="1" applyProtection="1">
      <alignment vertical="top" wrapText="1"/>
      <protection/>
    </xf>
    <xf numFmtId="0" fontId="2" fillId="16" borderId="16" xfId="0" applyFont="1" applyFill="1" applyBorder="1" applyAlignment="1" applyProtection="1">
      <alignment vertical="top" wrapText="1"/>
      <protection/>
    </xf>
    <xf numFmtId="0" fontId="0" fillId="0" borderId="0" xfId="0" applyAlignment="1" applyProtection="1">
      <alignment/>
      <protection/>
    </xf>
    <xf numFmtId="0" fontId="91" fillId="10" borderId="12" xfId="0" applyFont="1" applyFill="1" applyBorder="1" applyAlignment="1">
      <alignment vertical="center"/>
    </xf>
    <xf numFmtId="0" fontId="91" fillId="10" borderId="11" xfId="0" applyFont="1" applyFill="1" applyBorder="1" applyAlignment="1">
      <alignment vertical="center"/>
    </xf>
    <xf numFmtId="0" fontId="0" fillId="10" borderId="10" xfId="0" applyFill="1" applyBorder="1" applyAlignment="1">
      <alignment/>
    </xf>
    <xf numFmtId="0" fontId="91" fillId="10" borderId="0" xfId="0" applyFont="1" applyFill="1" applyBorder="1" applyAlignment="1">
      <alignment vertical="center"/>
    </xf>
    <xf numFmtId="0" fontId="92" fillId="10" borderId="13" xfId="0" applyFont="1" applyFill="1" applyBorder="1" applyAlignment="1">
      <alignment vertical="top" wrapText="1"/>
    </xf>
    <xf numFmtId="0" fontId="92" fillId="10" borderId="14" xfId="0" applyFont="1" applyFill="1" applyBorder="1" applyAlignment="1">
      <alignment vertical="top" wrapText="1"/>
    </xf>
    <xf numFmtId="0" fontId="75" fillId="10" borderId="15" xfId="53" applyFill="1" applyBorder="1" applyAlignment="1" applyProtection="1">
      <alignment vertical="top" wrapText="1"/>
      <protection/>
    </xf>
    <xf numFmtId="0" fontId="75" fillId="10" borderId="16" xfId="53" applyFill="1" applyBorder="1" applyAlignment="1" applyProtection="1">
      <alignment vertical="top" wrapText="1"/>
      <protection/>
    </xf>
    <xf numFmtId="0" fontId="0" fillId="4" borderId="17" xfId="0" applyFill="1" applyBorder="1" applyAlignment="1" applyProtection="1">
      <alignment/>
      <protection/>
    </xf>
    <xf numFmtId="0" fontId="0" fillId="31" borderId="17" xfId="0" applyFill="1" applyBorder="1" applyAlignment="1" applyProtection="1">
      <alignment/>
      <protection locked="0"/>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0" fillId="0" borderId="42" xfId="0" applyBorder="1" applyAlignment="1" applyProtection="1">
      <alignment/>
      <protection/>
    </xf>
    <xf numFmtId="0" fontId="93" fillId="6" borderId="31" xfId="0" applyFont="1" applyFill="1" applyBorder="1" applyAlignment="1" applyProtection="1">
      <alignment horizontal="left" vertical="center" wrapText="1"/>
      <protection/>
    </xf>
    <xf numFmtId="0" fontId="93" fillId="6" borderId="29" xfId="0" applyFont="1" applyFill="1" applyBorder="1" applyAlignment="1" applyProtection="1">
      <alignment horizontal="left" vertical="center" wrapText="1"/>
      <protection/>
    </xf>
    <xf numFmtId="0" fontId="93" fillId="6" borderId="58" xfId="0" applyFont="1" applyFill="1" applyBorder="1" applyAlignment="1" applyProtection="1">
      <alignment horizontal="left" vertical="center" wrapText="1"/>
      <protection/>
    </xf>
    <xf numFmtId="0" fontId="94" fillId="0" borderId="46" xfId="0" applyFont="1" applyBorder="1" applyAlignment="1" applyProtection="1">
      <alignment horizontal="left" vertical="center"/>
      <protection/>
    </xf>
    <xf numFmtId="0" fontId="78" fillId="31" borderId="29" xfId="56" applyFont="1" applyBorder="1" applyAlignment="1" applyProtection="1">
      <alignment horizontal="center" vertical="center"/>
      <protection locked="0"/>
    </xf>
    <xf numFmtId="0" fontId="95" fillId="31" borderId="29" xfId="56" applyFont="1" applyBorder="1" applyAlignment="1" applyProtection="1">
      <alignment horizontal="center" vertical="center"/>
      <protection locked="0"/>
    </xf>
    <xf numFmtId="0" fontId="95" fillId="31" borderId="24" xfId="56" applyFont="1" applyBorder="1" applyAlignment="1" applyProtection="1">
      <alignment horizontal="center" vertical="center"/>
      <protection locked="0"/>
    </xf>
    <xf numFmtId="0" fontId="94" fillId="0" borderId="47" xfId="0" applyFont="1" applyBorder="1" applyAlignment="1" applyProtection="1">
      <alignment horizontal="left" vertical="center"/>
      <protection/>
    </xf>
    <xf numFmtId="0" fontId="78" fillId="39" borderId="29" xfId="56" applyFont="1" applyFill="1" applyBorder="1" applyAlignment="1" applyProtection="1">
      <alignment horizontal="center" vertical="center"/>
      <protection locked="0"/>
    </xf>
    <xf numFmtId="0" fontId="95" fillId="39" borderId="29" xfId="56" applyFont="1" applyFill="1" applyBorder="1" applyAlignment="1" applyProtection="1">
      <alignment horizontal="center" vertical="center"/>
      <protection locked="0"/>
    </xf>
    <xf numFmtId="0" fontId="95" fillId="39" borderId="24" xfId="56" applyFont="1" applyFill="1" applyBorder="1" applyAlignment="1" applyProtection="1">
      <alignment horizontal="center" vertical="center"/>
      <protection locked="0"/>
    </xf>
    <xf numFmtId="0" fontId="96" fillId="0" borderId="29" xfId="0" applyFont="1" applyBorder="1" applyAlignment="1" applyProtection="1">
      <alignment horizontal="left" vertical="center"/>
      <protection/>
    </xf>
    <xf numFmtId="10" fontId="95" fillId="31" borderId="29" xfId="56" applyNumberFormat="1" applyFont="1" applyBorder="1" applyAlignment="1" applyProtection="1">
      <alignment horizontal="center" vertical="center"/>
      <protection locked="0"/>
    </xf>
    <xf numFmtId="10" fontId="95" fillId="31" borderId="24" xfId="56" applyNumberFormat="1" applyFont="1" applyBorder="1" applyAlignment="1" applyProtection="1">
      <alignment horizontal="center" vertical="center"/>
      <protection locked="0"/>
    </xf>
    <xf numFmtId="0" fontId="96" fillId="0" borderId="31" xfId="0" applyFont="1" applyBorder="1" applyAlignment="1" applyProtection="1">
      <alignment horizontal="left" vertical="center"/>
      <protection/>
    </xf>
    <xf numFmtId="10" fontId="95" fillId="39" borderId="29" xfId="56" applyNumberFormat="1" applyFont="1" applyFill="1" applyBorder="1" applyAlignment="1" applyProtection="1">
      <alignment horizontal="center" vertical="center"/>
      <protection locked="0"/>
    </xf>
    <xf numFmtId="10" fontId="95" fillId="39" borderId="24" xfId="56" applyNumberFormat="1" applyFont="1" applyFill="1" applyBorder="1" applyAlignment="1" applyProtection="1">
      <alignment horizontal="center" vertical="center"/>
      <protection locked="0"/>
    </xf>
    <xf numFmtId="0" fontId="97" fillId="0" borderId="0" xfId="0" applyFont="1" applyAlignment="1" applyProtection="1">
      <alignment/>
      <protection/>
    </xf>
    <xf numFmtId="0" fontId="82" fillId="0" borderId="0" xfId="0" applyFont="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protection/>
    </xf>
    <xf numFmtId="0" fontId="93" fillId="6" borderId="38" xfId="0" applyFont="1" applyFill="1" applyBorder="1" applyAlignment="1" applyProtection="1">
      <alignment horizontal="center" vertical="center"/>
      <protection/>
    </xf>
    <xf numFmtId="0" fontId="93" fillId="6" borderId="58" xfId="0" applyFont="1" applyFill="1" applyBorder="1" applyAlignment="1" applyProtection="1">
      <alignment horizontal="center" vertical="center"/>
      <protection/>
    </xf>
    <xf numFmtId="0" fontId="94" fillId="0" borderId="29" xfId="0" applyFont="1" applyFill="1" applyBorder="1" applyAlignment="1" applyProtection="1">
      <alignment vertical="center" wrapText="1"/>
      <protection/>
    </xf>
    <xf numFmtId="0" fontId="78" fillId="31" borderId="29" xfId="56" applyBorder="1" applyAlignment="1" applyProtection="1">
      <alignment vertical="center" wrapText="1"/>
      <protection locked="0"/>
    </xf>
    <xf numFmtId="0" fontId="78" fillId="39" borderId="29" xfId="56" applyFill="1" applyBorder="1" applyAlignment="1" applyProtection="1">
      <alignment vertical="center" wrapText="1"/>
      <protection locked="0"/>
    </xf>
    <xf numFmtId="0" fontId="78" fillId="39" borderId="29" xfId="56" applyFill="1" applyBorder="1" applyAlignment="1" applyProtection="1">
      <alignment wrapText="1"/>
      <protection locked="0"/>
    </xf>
    <xf numFmtId="0" fontId="60" fillId="33" borderId="29" xfId="0" applyFont="1" applyFill="1" applyBorder="1" applyAlignment="1" applyProtection="1">
      <alignment vertical="center" wrapText="1"/>
      <protection/>
    </xf>
    <xf numFmtId="10" fontId="78" fillId="31" borderId="29" xfId="56" applyNumberFormat="1" applyBorder="1" applyAlignment="1" applyProtection="1">
      <alignment horizontal="center" vertical="center" wrapText="1"/>
      <protection locked="0"/>
    </xf>
    <xf numFmtId="10" fontId="78" fillId="39" borderId="29" xfId="56" applyNumberFormat="1" applyFill="1" applyBorder="1" applyAlignment="1" applyProtection="1">
      <alignment horizontal="center" vertical="center" wrapText="1"/>
      <protection locked="0"/>
    </xf>
    <xf numFmtId="0" fontId="93" fillId="6" borderId="29" xfId="0" applyFont="1" applyFill="1" applyBorder="1" applyAlignment="1" applyProtection="1">
      <alignment horizontal="center" vertical="center" wrapText="1"/>
      <protection/>
    </xf>
    <xf numFmtId="0" fontId="93" fillId="6" borderId="31" xfId="0" applyFont="1" applyFill="1" applyBorder="1" applyAlignment="1" applyProtection="1">
      <alignment horizontal="center" vertical="center" wrapText="1"/>
      <protection/>
    </xf>
    <xf numFmtId="0" fontId="78" fillId="31" borderId="29" xfId="56" applyBorder="1" applyAlignment="1" applyProtection="1">
      <alignment horizontal="center" vertical="center"/>
      <protection locked="0"/>
    </xf>
    <xf numFmtId="10" fontId="78" fillId="31" borderId="29" xfId="56" applyNumberFormat="1" applyBorder="1" applyAlignment="1" applyProtection="1">
      <alignment horizontal="center" vertical="center"/>
      <protection locked="0"/>
    </xf>
    <xf numFmtId="0" fontId="78" fillId="39" borderId="29" xfId="56" applyFill="1" applyBorder="1" applyAlignment="1" applyProtection="1">
      <alignment horizontal="center" vertical="center"/>
      <protection locked="0"/>
    </xf>
    <xf numFmtId="10" fontId="78" fillId="39" borderId="29" xfId="56" applyNumberFormat="1" applyFill="1" applyBorder="1" applyAlignment="1" applyProtection="1">
      <alignment horizontal="center" vertical="center"/>
      <protection locked="0"/>
    </xf>
    <xf numFmtId="0" fontId="93" fillId="6" borderId="30" xfId="0" applyFont="1" applyFill="1" applyBorder="1" applyAlignment="1" applyProtection="1">
      <alignment horizontal="center" vertical="center" wrapText="1"/>
      <protection/>
    </xf>
    <xf numFmtId="0" fontId="93" fillId="6" borderId="23" xfId="0" applyFont="1" applyFill="1" applyBorder="1" applyAlignment="1" applyProtection="1">
      <alignment horizontal="center" vertical="center" wrapText="1"/>
      <protection/>
    </xf>
    <xf numFmtId="0" fontId="93" fillId="6" borderId="60" xfId="0" applyFont="1" applyFill="1" applyBorder="1" applyAlignment="1" applyProtection="1">
      <alignment horizontal="center" vertical="center" wrapText="1"/>
      <protection/>
    </xf>
    <xf numFmtId="0" fontId="78" fillId="31" borderId="29" xfId="56" applyBorder="1" applyAlignment="1" applyProtection="1">
      <alignment vertical="center"/>
      <protection locked="0"/>
    </xf>
    <xf numFmtId="0" fontId="98" fillId="31" borderId="23" xfId="56" applyFont="1" applyBorder="1" applyAlignment="1" applyProtection="1">
      <alignment vertical="center" wrapText="1"/>
      <protection locked="0"/>
    </xf>
    <xf numFmtId="0" fontId="98" fillId="31" borderId="29" xfId="56" applyFont="1" applyBorder="1" applyAlignment="1" applyProtection="1">
      <alignment horizontal="center" vertical="center"/>
      <protection locked="0"/>
    </xf>
    <xf numFmtId="0" fontId="98" fillId="31" borderId="60" xfId="56" applyFont="1" applyBorder="1" applyAlignment="1" applyProtection="1">
      <alignment horizontal="center" vertical="center"/>
      <protection locked="0"/>
    </xf>
    <xf numFmtId="0" fontId="78" fillId="39" borderId="29" xfId="56" applyFill="1" applyBorder="1" applyAlignment="1" applyProtection="1">
      <alignment vertical="center"/>
      <protection locked="0"/>
    </xf>
    <xf numFmtId="0" fontId="98" fillId="39" borderId="23" xfId="56" applyFont="1" applyFill="1" applyBorder="1" applyAlignment="1" applyProtection="1">
      <alignment vertical="center" wrapText="1"/>
      <protection locked="0"/>
    </xf>
    <xf numFmtId="0" fontId="98" fillId="39" borderId="29" xfId="56" applyFont="1" applyFill="1" applyBorder="1" applyAlignment="1" applyProtection="1">
      <alignment horizontal="center" vertical="center"/>
      <protection locked="0"/>
    </xf>
    <xf numFmtId="0" fontId="98" fillId="39" borderId="60" xfId="56" applyFont="1" applyFill="1" applyBorder="1" applyAlignment="1" applyProtection="1">
      <alignment horizontal="center" vertical="center"/>
      <protection locked="0"/>
    </xf>
    <xf numFmtId="0" fontId="78" fillId="39" borderId="29" xfId="56" applyFill="1" applyBorder="1" applyAlignment="1" applyProtection="1">
      <alignment/>
      <protection locked="0"/>
    </xf>
    <xf numFmtId="0" fontId="0" fillId="0" borderId="0" xfId="0" applyBorder="1" applyAlignment="1" applyProtection="1">
      <alignment horizontal="left" wrapText="1"/>
      <protection/>
    </xf>
    <xf numFmtId="9" fontId="0" fillId="0" borderId="0" xfId="59" applyFont="1" applyAlignment="1">
      <alignment/>
    </xf>
    <xf numFmtId="0" fontId="0" fillId="0" borderId="0" xfId="0" applyAlignment="1">
      <alignment wrapText="1"/>
    </xf>
    <xf numFmtId="14" fontId="2" fillId="33" borderId="25" xfId="0" applyNumberFormat="1"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3" fillId="10" borderId="11" xfId="0" applyFont="1" applyFill="1" applyBorder="1" applyAlignment="1" applyProtection="1">
      <alignment horizontal="right" vertical="center" wrapText="1"/>
      <protection/>
    </xf>
    <xf numFmtId="0" fontId="3" fillId="10" borderId="10" xfId="0" applyFont="1" applyFill="1" applyBorder="1" applyAlignment="1" applyProtection="1">
      <alignment horizontal="right" vertical="center" wrapText="1"/>
      <protection/>
    </xf>
    <xf numFmtId="0" fontId="3" fillId="10" borderId="0" xfId="0" applyFont="1" applyFill="1" applyBorder="1" applyAlignment="1" applyProtection="1">
      <alignment horizontal="right" vertical="center" wrapText="1"/>
      <protection/>
    </xf>
    <xf numFmtId="0" fontId="3" fillId="10" borderId="11"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11" fillId="33" borderId="61" xfId="0" applyFont="1" applyFill="1" applyBorder="1" applyAlignment="1" applyProtection="1">
      <alignment horizontal="center"/>
      <protection/>
    </xf>
    <xf numFmtId="0" fontId="11" fillId="33" borderId="57" xfId="0" applyFont="1" applyFill="1" applyBorder="1" applyAlignment="1" applyProtection="1">
      <alignment horizontal="center"/>
      <protection/>
    </xf>
    <xf numFmtId="0" fontId="11" fillId="33" borderId="56" xfId="0" applyFont="1" applyFill="1" applyBorder="1" applyAlignment="1" applyProtection="1">
      <alignment horizontal="center"/>
      <protection/>
    </xf>
    <xf numFmtId="0" fontId="12" fillId="10" borderId="11"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left"/>
      <protection/>
    </xf>
    <xf numFmtId="0" fontId="13" fillId="10" borderId="0" xfId="0" applyFont="1" applyFill="1" applyBorder="1" applyAlignment="1" applyProtection="1">
      <alignment horizontal="left" vertical="top" wrapText="1"/>
      <protection/>
    </xf>
    <xf numFmtId="0" fontId="15" fillId="10" borderId="15" xfId="0" applyFont="1" applyFill="1" applyBorder="1" applyAlignment="1" applyProtection="1">
      <alignment horizontal="left" vertical="center" wrapText="1"/>
      <protection/>
    </xf>
    <xf numFmtId="0" fontId="13" fillId="10" borderId="0" xfId="0" applyFont="1" applyFill="1" applyBorder="1" applyAlignment="1" applyProtection="1">
      <alignment horizontal="left"/>
      <protection/>
    </xf>
    <xf numFmtId="0" fontId="12" fillId="33" borderId="53" xfId="0" applyFont="1" applyFill="1" applyBorder="1" applyAlignment="1" applyProtection="1">
      <alignment horizontal="center" vertical="center" wrapText="1"/>
      <protection/>
    </xf>
    <xf numFmtId="0" fontId="20" fillId="33" borderId="42" xfId="0" applyFont="1" applyFill="1" applyBorder="1" applyAlignment="1" applyProtection="1">
      <alignment horizontal="left" vertical="top" wrapText="1"/>
      <protection/>
    </xf>
    <xf numFmtId="0" fontId="12" fillId="33" borderId="42" xfId="0" applyFont="1" applyFill="1" applyBorder="1" applyAlignment="1" applyProtection="1">
      <alignment horizontal="left" vertical="top" wrapText="1"/>
      <protection/>
    </xf>
    <xf numFmtId="0" fontId="32" fillId="16" borderId="11" xfId="0" applyFont="1" applyFill="1" applyBorder="1" applyAlignment="1" applyProtection="1">
      <alignment horizontal="center" wrapText="1"/>
      <protection/>
    </xf>
    <xf numFmtId="0" fontId="32" fillId="16" borderId="0" xfId="0" applyFont="1" applyFill="1" applyBorder="1" applyAlignment="1" applyProtection="1">
      <alignment horizontal="center" wrapText="1"/>
      <protection/>
    </xf>
    <xf numFmtId="0" fontId="32" fillId="16" borderId="0" xfId="0" applyFont="1" applyFill="1" applyBorder="1" applyAlignment="1" applyProtection="1">
      <alignment horizontal="center"/>
      <protection/>
    </xf>
    <xf numFmtId="0" fontId="3" fillId="16" borderId="0" xfId="0" applyFont="1" applyFill="1" applyBorder="1" applyAlignment="1" applyProtection="1">
      <alignment horizontal="left" vertical="center" wrapText="1"/>
      <protection/>
    </xf>
    <xf numFmtId="0" fontId="5" fillId="16" borderId="0" xfId="0" applyFont="1" applyFill="1" applyBorder="1" applyAlignment="1" applyProtection="1">
      <alignment horizontal="left" vertical="top" wrapText="1"/>
      <protection/>
    </xf>
    <xf numFmtId="182" fontId="12" fillId="35" borderId="61" xfId="0" applyNumberFormat="1" applyFont="1" applyFill="1" applyBorder="1" applyAlignment="1" applyProtection="1">
      <alignment horizontal="center" vertical="top" wrapText="1"/>
      <protection locked="0"/>
    </xf>
    <xf numFmtId="182" fontId="12" fillId="35" borderId="57" xfId="0" applyNumberFormat="1" applyFont="1" applyFill="1" applyBorder="1" applyAlignment="1" applyProtection="1">
      <alignment horizontal="center" vertical="top" wrapText="1"/>
      <protection locked="0"/>
    </xf>
    <xf numFmtId="182" fontId="12" fillId="35" borderId="56" xfId="0" applyNumberFormat="1" applyFont="1" applyFill="1" applyBorder="1" applyAlignment="1" applyProtection="1">
      <alignment horizontal="center" vertical="top" wrapText="1"/>
      <protection locked="0"/>
    </xf>
    <xf numFmtId="0" fontId="12" fillId="35" borderId="61" xfId="0" applyFont="1" applyFill="1" applyBorder="1" applyAlignment="1" applyProtection="1">
      <alignment horizontal="left" vertical="top" wrapText="1"/>
      <protection locked="0"/>
    </xf>
    <xf numFmtId="0" fontId="12" fillId="35" borderId="57" xfId="0" applyFont="1" applyFill="1" applyBorder="1" applyAlignment="1" applyProtection="1">
      <alignment horizontal="left" vertical="top" wrapText="1"/>
      <protection locked="0"/>
    </xf>
    <xf numFmtId="0" fontId="12" fillId="35" borderId="56" xfId="0" applyFont="1" applyFill="1" applyBorder="1" applyAlignment="1" applyProtection="1">
      <alignment horizontal="left" vertical="top" wrapText="1"/>
      <protection locked="0"/>
    </xf>
    <xf numFmtId="0" fontId="2" fillId="35" borderId="62" xfId="0" applyFont="1" applyFill="1" applyBorder="1" applyAlignment="1" applyProtection="1">
      <alignment vertical="top" wrapText="1"/>
      <protection/>
    </xf>
    <xf numFmtId="0" fontId="0" fillId="0" borderId="62" xfId="0" applyBorder="1" applyAlignment="1">
      <alignment vertical="top" wrapText="1"/>
    </xf>
    <xf numFmtId="0" fontId="2" fillId="35" borderId="63" xfId="0" applyFont="1" applyFill="1" applyBorder="1" applyAlignment="1" applyProtection="1">
      <alignment vertical="top" wrapText="1"/>
      <protection/>
    </xf>
    <xf numFmtId="0" fontId="0" fillId="0" borderId="31" xfId="0" applyBorder="1" applyAlignment="1">
      <alignment vertical="top" wrapText="1"/>
    </xf>
    <xf numFmtId="0" fontId="3" fillId="35" borderId="64" xfId="0" applyFont="1" applyFill="1" applyBorder="1" applyAlignment="1" applyProtection="1">
      <alignment horizontal="center" vertical="center" wrapText="1"/>
      <protection/>
    </xf>
    <xf numFmtId="0" fontId="3" fillId="35" borderId="47" xfId="0" applyFont="1" applyFill="1" applyBorder="1" applyAlignment="1" applyProtection="1">
      <alignment horizontal="center" vertical="center" wrapText="1"/>
      <protection/>
    </xf>
    <xf numFmtId="0" fontId="0" fillId="0" borderId="29" xfId="0" applyBorder="1" applyAlignment="1">
      <alignment vertical="top" wrapText="1"/>
    </xf>
    <xf numFmtId="0" fontId="3" fillId="35" borderId="61" xfId="0" applyFont="1" applyFill="1" applyBorder="1" applyAlignment="1" applyProtection="1">
      <alignment horizontal="center" vertical="top" wrapText="1"/>
      <protection/>
    </xf>
    <xf numFmtId="0" fontId="3" fillId="35" borderId="57" xfId="0" applyFont="1" applyFill="1" applyBorder="1" applyAlignment="1" applyProtection="1">
      <alignment horizontal="center" vertical="top" wrapText="1"/>
      <protection/>
    </xf>
    <xf numFmtId="0" fontId="3" fillId="35" borderId="56" xfId="0" applyFont="1" applyFill="1" applyBorder="1" applyAlignment="1" applyProtection="1">
      <alignment horizontal="center" vertical="top" wrapText="1"/>
      <protection/>
    </xf>
    <xf numFmtId="0" fontId="10" fillId="16" borderId="0" xfId="0" applyFont="1" applyFill="1" applyBorder="1" applyAlignment="1" applyProtection="1">
      <alignment vertical="top" wrapText="1"/>
      <protection/>
    </xf>
    <xf numFmtId="3" fontId="2" fillId="35" borderId="61" xfId="0" applyNumberFormat="1" applyFont="1" applyFill="1" applyBorder="1" applyAlignment="1" applyProtection="1">
      <alignment vertical="top" wrapText="1"/>
      <protection locked="0"/>
    </xf>
    <xf numFmtId="3" fontId="2" fillId="35" borderId="57" xfId="0" applyNumberFormat="1" applyFont="1" applyFill="1" applyBorder="1" applyAlignment="1" applyProtection="1">
      <alignment vertical="top" wrapText="1"/>
      <protection locked="0"/>
    </xf>
    <xf numFmtId="3" fontId="2" fillId="35" borderId="56" xfId="0" applyNumberFormat="1" applyFont="1" applyFill="1" applyBorder="1" applyAlignment="1" applyProtection="1">
      <alignment vertical="top" wrapText="1"/>
      <protection locked="0"/>
    </xf>
    <xf numFmtId="0" fontId="2" fillId="35" borderId="61" xfId="0" applyFont="1" applyFill="1" applyBorder="1" applyAlignment="1" applyProtection="1">
      <alignment vertical="top" wrapText="1"/>
      <protection locked="0"/>
    </xf>
    <xf numFmtId="0" fontId="2" fillId="35" borderId="57" xfId="0" applyFont="1" applyFill="1" applyBorder="1" applyAlignment="1" applyProtection="1">
      <alignment vertical="top" wrapText="1"/>
      <protection locked="0"/>
    </xf>
    <xf numFmtId="0" fontId="2" fillId="35" borderId="56" xfId="0" applyFont="1" applyFill="1" applyBorder="1" applyAlignment="1" applyProtection="1">
      <alignment vertical="top" wrapText="1"/>
      <protection locked="0"/>
    </xf>
    <xf numFmtId="0" fontId="3" fillId="16" borderId="15"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2" fillId="35" borderId="61" xfId="0" applyFont="1" applyFill="1" applyBorder="1" applyAlignment="1" applyProtection="1">
      <alignment horizontal="left" vertical="top" wrapText="1"/>
      <protection/>
    </xf>
    <xf numFmtId="0" fontId="12" fillId="35" borderId="57" xfId="0" applyFont="1" applyFill="1" applyBorder="1" applyAlignment="1" applyProtection="1">
      <alignment horizontal="left" vertical="top" wrapText="1"/>
      <protection/>
    </xf>
    <xf numFmtId="0" fontId="12" fillId="35" borderId="56" xfId="0" applyFont="1" applyFill="1" applyBorder="1" applyAlignment="1" applyProtection="1">
      <alignment horizontal="left" vertical="top" wrapText="1"/>
      <protection/>
    </xf>
    <xf numFmtId="0" fontId="13" fillId="35" borderId="53" xfId="0" applyFont="1" applyFill="1" applyBorder="1" applyAlignment="1" applyProtection="1">
      <alignment horizontal="center" vertical="top" wrapText="1"/>
      <protection/>
    </xf>
    <xf numFmtId="0" fontId="13" fillId="33" borderId="42" xfId="0" applyFont="1" applyFill="1" applyBorder="1" applyAlignment="1" applyProtection="1">
      <alignment horizontal="center" vertical="top" wrapText="1"/>
      <protection/>
    </xf>
    <xf numFmtId="0" fontId="12" fillId="35" borderId="64" xfId="0" applyFont="1" applyFill="1" applyBorder="1" applyAlignment="1" applyProtection="1">
      <alignment horizontal="left" vertical="top" wrapText="1"/>
      <protection/>
    </xf>
    <xf numFmtId="0" fontId="12" fillId="35" borderId="65" xfId="0" applyFont="1" applyFill="1" applyBorder="1" applyAlignment="1" applyProtection="1">
      <alignment horizontal="left" vertical="top" wrapText="1"/>
      <protection/>
    </xf>
    <xf numFmtId="0" fontId="10" fillId="16" borderId="15" xfId="0" applyFont="1" applyFill="1" applyBorder="1" applyAlignment="1" applyProtection="1">
      <alignment horizontal="left" vertical="top" wrapText="1"/>
      <protection/>
    </xf>
    <xf numFmtId="0" fontId="0" fillId="16" borderId="15" xfId="0" applyFill="1" applyBorder="1" applyAlignment="1">
      <alignment horizontal="left" vertical="top" wrapText="1"/>
    </xf>
    <xf numFmtId="0" fontId="12" fillId="35" borderId="63" xfId="0" applyFont="1" applyFill="1" applyBorder="1" applyAlignment="1" applyProtection="1">
      <alignment horizontal="left" vertical="top" wrapText="1"/>
      <protection/>
    </xf>
    <xf numFmtId="0" fontId="12" fillId="35" borderId="60" xfId="0" applyFont="1" applyFill="1" applyBorder="1" applyAlignment="1" applyProtection="1">
      <alignment horizontal="left" vertical="top" wrapText="1"/>
      <protection/>
    </xf>
    <xf numFmtId="0" fontId="12" fillId="35" borderId="66" xfId="0" applyFont="1" applyFill="1" applyBorder="1" applyAlignment="1" applyProtection="1">
      <alignment horizontal="left" vertical="top" wrapText="1"/>
      <protection/>
    </xf>
    <xf numFmtId="0" fontId="12" fillId="35" borderId="39" xfId="0" applyFont="1" applyFill="1" applyBorder="1" applyAlignment="1" applyProtection="1">
      <alignment horizontal="left" vertical="top" wrapText="1"/>
      <protection/>
    </xf>
    <xf numFmtId="0" fontId="12" fillId="33" borderId="62" xfId="0" applyFont="1" applyFill="1" applyBorder="1" applyAlignment="1" applyProtection="1">
      <alignment horizontal="left" vertical="top" wrapText="1"/>
      <protection/>
    </xf>
    <xf numFmtId="0" fontId="12" fillId="33" borderId="24" xfId="0" applyFont="1" applyFill="1" applyBorder="1" applyAlignment="1" applyProtection="1">
      <alignment horizontal="left" vertical="top" wrapText="1"/>
      <protection/>
    </xf>
    <xf numFmtId="0" fontId="66" fillId="0" borderId="0" xfId="39" applyFill="1" applyBorder="1" applyAlignment="1">
      <alignment horizontal="left" vertical="top" wrapText="1"/>
    </xf>
    <xf numFmtId="0" fontId="3" fillId="16" borderId="0" xfId="0" applyFont="1" applyFill="1" applyAlignment="1">
      <alignment horizontal="left" wrapText="1"/>
    </xf>
    <xf numFmtId="0" fontId="3" fillId="16" borderId="0" xfId="0" applyFont="1" applyFill="1" applyAlignment="1">
      <alignment horizontal="left"/>
    </xf>
    <xf numFmtId="0" fontId="5" fillId="16" borderId="0" xfId="0" applyFont="1" applyFill="1" applyAlignment="1">
      <alignment horizontal="left"/>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2" fillId="0" borderId="63" xfId="0" applyFont="1" applyFill="1" applyBorder="1" applyAlignment="1" applyProtection="1">
      <alignment horizontal="left" vertical="top" wrapText="1"/>
      <protection/>
    </xf>
    <xf numFmtId="0" fontId="12" fillId="0" borderId="60" xfId="0" applyFont="1" applyFill="1" applyBorder="1" applyAlignment="1" applyProtection="1">
      <alignment horizontal="left" vertical="top" wrapText="1"/>
      <protection/>
    </xf>
    <xf numFmtId="0" fontId="12" fillId="16" borderId="11" xfId="0" applyFont="1" applyFill="1" applyBorder="1" applyAlignment="1" applyProtection="1">
      <alignment horizontal="center" wrapText="1"/>
      <protection/>
    </xf>
    <xf numFmtId="0" fontId="12" fillId="16" borderId="0" xfId="0" applyFont="1" applyFill="1" applyBorder="1" applyAlignment="1" applyProtection="1">
      <alignment horizontal="center" wrapText="1"/>
      <protection/>
    </xf>
    <xf numFmtId="0" fontId="12" fillId="16" borderId="0" xfId="0" applyFont="1" applyFill="1" applyBorder="1" applyAlignment="1" applyProtection="1">
      <alignment horizontal="center"/>
      <protection/>
    </xf>
    <xf numFmtId="0" fontId="13" fillId="16" borderId="0" xfId="0" applyFont="1" applyFill="1" applyBorder="1" applyAlignment="1" applyProtection="1">
      <alignment horizontal="left" vertical="top" wrapText="1"/>
      <protection/>
    </xf>
    <xf numFmtId="0" fontId="10" fillId="16" borderId="0" xfId="0" applyFont="1" applyFill="1" applyBorder="1" applyAlignment="1" applyProtection="1">
      <alignment horizontal="left" vertical="top" wrapText="1"/>
      <protection/>
    </xf>
    <xf numFmtId="0" fontId="12" fillId="33" borderId="64" xfId="0" applyFont="1" applyFill="1" applyBorder="1" applyAlignment="1" applyProtection="1">
      <alignment horizontal="left" vertical="center" wrapText="1"/>
      <protection/>
    </xf>
    <xf numFmtId="0" fontId="12" fillId="33" borderId="67" xfId="0" applyFont="1" applyFill="1" applyBorder="1" applyAlignment="1" applyProtection="1">
      <alignment horizontal="left" vertical="center" wrapText="1"/>
      <protection/>
    </xf>
    <xf numFmtId="0" fontId="12" fillId="33" borderId="65" xfId="0" applyFont="1" applyFill="1" applyBorder="1" applyAlignment="1" applyProtection="1">
      <alignment horizontal="left" vertical="center" wrapText="1"/>
      <protection/>
    </xf>
    <xf numFmtId="0" fontId="12" fillId="33" borderId="63" xfId="0" applyFont="1" applyFill="1" applyBorder="1" applyAlignment="1" applyProtection="1">
      <alignment horizontal="left" vertical="center" wrapText="1"/>
      <protection/>
    </xf>
    <xf numFmtId="0" fontId="12" fillId="33" borderId="68" xfId="0" applyFont="1" applyFill="1" applyBorder="1" applyAlignment="1" applyProtection="1">
      <alignment horizontal="left" vertical="center" wrapText="1"/>
      <protection/>
    </xf>
    <xf numFmtId="0" fontId="12" fillId="33" borderId="60" xfId="0" applyFont="1" applyFill="1" applyBorder="1" applyAlignment="1" applyProtection="1">
      <alignment horizontal="left" vertical="center" wrapText="1"/>
      <protection/>
    </xf>
    <xf numFmtId="0" fontId="12" fillId="33" borderId="69" xfId="0" applyFont="1" applyFill="1" applyBorder="1" applyAlignment="1" applyProtection="1">
      <alignment horizontal="left" vertical="center" wrapText="1"/>
      <protection/>
    </xf>
    <xf numFmtId="0" fontId="12" fillId="33" borderId="70" xfId="0" applyFont="1" applyFill="1" applyBorder="1" applyAlignment="1" applyProtection="1">
      <alignment horizontal="left" vertical="center" wrapText="1"/>
      <protection/>
    </xf>
    <xf numFmtId="0" fontId="12" fillId="33" borderId="50" xfId="0" applyFont="1" applyFill="1" applyBorder="1" applyAlignment="1" applyProtection="1">
      <alignment horizontal="left" vertical="center" wrapText="1"/>
      <protection/>
    </xf>
    <xf numFmtId="0" fontId="2" fillId="33" borderId="61"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protection locked="0"/>
    </xf>
    <xf numFmtId="0" fontId="2" fillId="33" borderId="57" xfId="0" applyFont="1" applyFill="1" applyBorder="1" applyAlignment="1" applyProtection="1">
      <alignment horizontal="center" vertical="center"/>
      <protection locked="0"/>
    </xf>
    <xf numFmtId="0" fontId="2" fillId="33" borderId="56" xfId="0" applyFont="1" applyFill="1" applyBorder="1" applyAlignment="1" applyProtection="1">
      <alignment horizontal="center" vertical="center"/>
      <protection locked="0"/>
    </xf>
    <xf numFmtId="0" fontId="31" fillId="10" borderId="0" xfId="0" applyFont="1" applyFill="1" applyBorder="1" applyAlignment="1" applyProtection="1">
      <alignment horizontal="left" vertical="center" wrapText="1"/>
      <protection/>
    </xf>
    <xf numFmtId="0" fontId="0" fillId="0" borderId="61" xfId="0" applyFont="1" applyBorder="1" applyAlignment="1">
      <alignment horizontal="left" vertical="center" wrapText="1"/>
    </xf>
    <xf numFmtId="0" fontId="0" fillId="0" borderId="57" xfId="0" applyBorder="1" applyAlignment="1">
      <alignment horizontal="left" vertical="center" wrapText="1"/>
    </xf>
    <xf numFmtId="0" fontId="0" fillId="0" borderId="56" xfId="0" applyBorder="1" applyAlignment="1">
      <alignment horizontal="left" vertical="center" wrapText="1"/>
    </xf>
    <xf numFmtId="0" fontId="3" fillId="10" borderId="15"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center"/>
      <protection/>
    </xf>
    <xf numFmtId="0" fontId="5" fillId="10" borderId="0" xfId="0" applyFont="1" applyFill="1" applyBorder="1" applyAlignment="1" applyProtection="1">
      <alignment horizontal="center" vertical="center"/>
      <protection/>
    </xf>
    <xf numFmtId="0" fontId="75" fillId="33" borderId="61" xfId="53" applyFill="1" applyBorder="1" applyAlignment="1" applyProtection="1">
      <alignment horizontal="center" vertical="center"/>
      <protection locked="0"/>
    </xf>
    <xf numFmtId="0" fontId="29" fillId="10" borderId="0" xfId="0" applyFont="1" applyFill="1" applyBorder="1" applyAlignment="1" applyProtection="1">
      <alignment horizontal="left" vertical="center" wrapText="1"/>
      <protection/>
    </xf>
    <xf numFmtId="0" fontId="99" fillId="0" borderId="0" xfId="0" applyFont="1" applyAlignment="1">
      <alignment horizontal="left" vertical="center" wrapText="1"/>
    </xf>
    <xf numFmtId="0" fontId="10" fillId="10" borderId="0"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2" fillId="33" borderId="61"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protection/>
    </xf>
    <xf numFmtId="0" fontId="11" fillId="33" borderId="61" xfId="0" applyFont="1" applyFill="1" applyBorder="1" applyAlignment="1" applyProtection="1">
      <alignment horizontal="center" vertical="center"/>
      <protection/>
    </xf>
    <xf numFmtId="0" fontId="11" fillId="33" borderId="57" xfId="0" applyFont="1" applyFill="1" applyBorder="1" applyAlignment="1" applyProtection="1">
      <alignment horizontal="center" vertical="center"/>
      <protection/>
    </xf>
    <xf numFmtId="0" fontId="11" fillId="33" borderId="56" xfId="0" applyFont="1" applyFill="1" applyBorder="1" applyAlignment="1" applyProtection="1">
      <alignment horizontal="center" vertical="center"/>
      <protection/>
    </xf>
    <xf numFmtId="0" fontId="10" fillId="10" borderId="13" xfId="0" applyFont="1" applyFill="1" applyBorder="1" applyAlignment="1" applyProtection="1">
      <alignment horizontal="center" vertical="center" wrapText="1"/>
      <protection/>
    </xf>
    <xf numFmtId="0" fontId="2" fillId="33" borderId="19" xfId="0" applyFont="1" applyFill="1" applyBorder="1" applyAlignment="1" applyProtection="1">
      <alignment vertical="top" wrapText="1"/>
      <protection/>
    </xf>
    <xf numFmtId="0" fontId="3" fillId="10" borderId="19" xfId="0" applyFont="1" applyFill="1" applyBorder="1" applyAlignment="1" applyProtection="1">
      <alignment horizontal="left" vertical="top" wrapText="1"/>
      <protection/>
    </xf>
    <xf numFmtId="0" fontId="0" fillId="10" borderId="21" xfId="0" applyFill="1" applyBorder="1" applyAlignment="1">
      <alignment horizontal="left" vertical="top" wrapText="1"/>
    </xf>
    <xf numFmtId="0" fontId="0" fillId="0" borderId="21" xfId="0" applyBorder="1" applyAlignment="1">
      <alignment vertical="top" wrapText="1"/>
    </xf>
    <xf numFmtId="0" fontId="2" fillId="10" borderId="13" xfId="0" applyFont="1" applyFill="1" applyBorder="1" applyAlignment="1" applyProtection="1">
      <alignment horizontal="center" vertical="top"/>
      <protection/>
    </xf>
    <xf numFmtId="0" fontId="2" fillId="33" borderId="20" xfId="0"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3" fillId="10" borderId="27" xfId="0" applyFont="1" applyFill="1" applyBorder="1" applyAlignment="1" applyProtection="1">
      <alignment horizontal="left" vertical="top" wrapText="1"/>
      <protection/>
    </xf>
    <xf numFmtId="0" fontId="0" fillId="10" borderId="19" xfId="0" applyFill="1" applyBorder="1" applyAlignment="1">
      <alignment horizontal="left" vertical="top" wrapText="1"/>
    </xf>
    <xf numFmtId="0" fontId="2" fillId="33" borderId="27" xfId="0" applyFont="1" applyFill="1" applyBorder="1" applyAlignment="1" applyProtection="1">
      <alignment vertical="top" wrapText="1"/>
      <protection/>
    </xf>
    <xf numFmtId="0" fontId="0" fillId="0" borderId="19" xfId="0" applyBorder="1" applyAlignment="1">
      <alignment vertical="top" wrapText="1"/>
    </xf>
    <xf numFmtId="0" fontId="2" fillId="33" borderId="21" xfId="0" applyFont="1" applyFill="1" applyBorder="1" applyAlignment="1" applyProtection="1">
      <alignment vertical="top" wrapText="1"/>
      <protection/>
    </xf>
    <xf numFmtId="0" fontId="2" fillId="33" borderId="18" xfId="0" applyFont="1" applyFill="1" applyBorder="1" applyAlignment="1" applyProtection="1">
      <alignment vertical="top" wrapText="1"/>
      <protection/>
    </xf>
    <xf numFmtId="0" fontId="3" fillId="10" borderId="20" xfId="0" applyFont="1" applyFill="1" applyBorder="1" applyAlignment="1" applyProtection="1">
      <alignment horizontal="left" vertical="top" wrapText="1"/>
      <protection/>
    </xf>
    <xf numFmtId="0" fontId="3" fillId="10" borderId="28" xfId="0" applyFont="1" applyFill="1" applyBorder="1" applyAlignment="1" applyProtection="1">
      <alignment horizontal="left" vertical="top" wrapText="1"/>
      <protection/>
    </xf>
    <xf numFmtId="0" fontId="2" fillId="33" borderId="71" xfId="0" applyFont="1" applyFill="1" applyBorder="1" applyAlignment="1" applyProtection="1">
      <alignment horizontal="left" vertical="top" wrapText="1"/>
      <protection/>
    </xf>
    <xf numFmtId="0" fontId="2" fillId="33" borderId="49"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3" fillId="33" borderId="18" xfId="0" applyFont="1" applyFill="1" applyBorder="1" applyAlignment="1" applyProtection="1">
      <alignment vertical="top" wrapText="1"/>
      <protection/>
    </xf>
    <xf numFmtId="0" fontId="3" fillId="33" borderId="19" xfId="0" applyFont="1" applyFill="1" applyBorder="1" applyAlignment="1" applyProtection="1">
      <alignment vertical="top" wrapText="1"/>
      <protection/>
    </xf>
    <xf numFmtId="0" fontId="3" fillId="33" borderId="21" xfId="0" applyFont="1" applyFill="1" applyBorder="1" applyAlignment="1" applyProtection="1">
      <alignment vertical="top" wrapText="1"/>
      <protection/>
    </xf>
    <xf numFmtId="0" fontId="3" fillId="33" borderId="27" xfId="0" applyFont="1" applyFill="1" applyBorder="1" applyAlignment="1" applyProtection="1">
      <alignment vertical="top" wrapText="1"/>
      <protection/>
    </xf>
    <xf numFmtId="0" fontId="11" fillId="33" borderId="61" xfId="0" applyFont="1" applyFill="1" applyBorder="1" applyAlignment="1" applyProtection="1">
      <alignment horizontal="center" vertical="top"/>
      <protection/>
    </xf>
    <xf numFmtId="0" fontId="0" fillId="0" borderId="57" xfId="0" applyBorder="1" applyAlignment="1">
      <alignment vertical="top"/>
    </xf>
    <xf numFmtId="0" fontId="0" fillId="0" borderId="56" xfId="0" applyBorder="1" applyAlignment="1">
      <alignment vertical="top"/>
    </xf>
    <xf numFmtId="0" fontId="100" fillId="10" borderId="13" xfId="0" applyFont="1" applyFill="1" applyBorder="1" applyAlignment="1">
      <alignment horizontal="center" vertical="top"/>
    </xf>
    <xf numFmtId="0" fontId="10" fillId="10" borderId="0" xfId="0" applyFont="1" applyFill="1" applyBorder="1" applyAlignment="1" applyProtection="1">
      <alignment horizontal="center" vertical="top" wrapText="1"/>
      <protection/>
    </xf>
    <xf numFmtId="0" fontId="5" fillId="10" borderId="15" xfId="0" applyFont="1" applyFill="1" applyBorder="1" applyAlignment="1" applyProtection="1">
      <alignment horizontal="center" vertical="top" wrapText="1"/>
      <protection/>
    </xf>
    <xf numFmtId="0" fontId="0" fillId="0" borderId="15" xfId="0" applyBorder="1" applyAlignment="1">
      <alignment vertical="top" wrapText="1"/>
    </xf>
    <xf numFmtId="0" fontId="3" fillId="37" borderId="18" xfId="0" applyFont="1" applyFill="1" applyBorder="1" applyAlignment="1" applyProtection="1">
      <alignment horizontal="center" vertical="top" wrapText="1"/>
      <protection/>
    </xf>
    <xf numFmtId="0" fontId="3" fillId="33" borderId="20" xfId="0" applyFont="1" applyFill="1" applyBorder="1" applyAlignment="1" applyProtection="1">
      <alignment vertical="top" wrapText="1"/>
      <protection/>
    </xf>
    <xf numFmtId="0" fontId="84" fillId="0" borderId="61" xfId="0" applyFont="1" applyFill="1" applyBorder="1" applyAlignment="1">
      <alignment horizontal="center"/>
    </xf>
    <xf numFmtId="0" fontId="84" fillId="0" borderId="56" xfId="0" applyFont="1" applyFill="1" applyBorder="1" applyAlignment="1">
      <alignment horizontal="center"/>
    </xf>
    <xf numFmtId="0" fontId="89" fillId="10" borderId="22" xfId="0" applyFont="1" applyFill="1" applyBorder="1" applyAlignment="1">
      <alignment/>
    </xf>
    <xf numFmtId="0" fontId="89" fillId="10" borderId="16" xfId="0" applyFont="1" applyFill="1" applyBorder="1" applyAlignment="1">
      <alignment/>
    </xf>
    <xf numFmtId="0" fontId="101" fillId="40" borderId="17" xfId="0" applyFont="1" applyFill="1" applyBorder="1" applyAlignment="1">
      <alignment horizontal="center"/>
    </xf>
    <xf numFmtId="0" fontId="98" fillId="39" borderId="23" xfId="56" applyFont="1" applyFill="1" applyBorder="1" applyAlignment="1" applyProtection="1">
      <alignment horizontal="center" vertical="center" wrapText="1"/>
      <protection locked="0"/>
    </xf>
    <xf numFmtId="0" fontId="98" fillId="39" borderId="60" xfId="56" applyFont="1" applyFill="1" applyBorder="1" applyAlignment="1" applyProtection="1">
      <alignment horizontal="center" vertical="center" wrapText="1"/>
      <protection locked="0"/>
    </xf>
    <xf numFmtId="0" fontId="0" fillId="0" borderId="3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78" fillId="39" borderId="30" xfId="56" applyFill="1" applyBorder="1" applyAlignment="1" applyProtection="1">
      <alignment horizontal="center" wrapText="1"/>
      <protection locked="0"/>
    </xf>
    <xf numFmtId="0" fontId="78" fillId="39" borderId="38" xfId="56" applyFill="1" applyBorder="1" applyAlignment="1" applyProtection="1">
      <alignment horizontal="center" wrapText="1"/>
      <protection locked="0"/>
    </xf>
    <xf numFmtId="0" fontId="78" fillId="39" borderId="43" xfId="56" applyFill="1" applyBorder="1" applyAlignment="1" applyProtection="1">
      <alignment horizontal="center" wrapText="1"/>
      <protection locked="0"/>
    </xf>
    <xf numFmtId="0" fontId="78" fillId="39" borderId="39" xfId="56" applyFill="1" applyBorder="1" applyAlignment="1" applyProtection="1">
      <alignment horizontal="center" wrapText="1"/>
      <protection locked="0"/>
    </xf>
    <xf numFmtId="0" fontId="0" fillId="0" borderId="72"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93" fillId="6" borderId="23" xfId="0" applyFont="1" applyFill="1" applyBorder="1" applyAlignment="1" applyProtection="1">
      <alignment horizontal="center" vertical="center" wrapText="1"/>
      <protection/>
    </xf>
    <xf numFmtId="0" fontId="93" fillId="6" borderId="60" xfId="0" applyFont="1" applyFill="1" applyBorder="1" applyAlignment="1" applyProtection="1">
      <alignment horizontal="center" vertical="center" wrapText="1"/>
      <protection/>
    </xf>
    <xf numFmtId="0" fontId="0" fillId="4" borderId="61" xfId="0" applyFill="1" applyBorder="1" applyAlignment="1" applyProtection="1">
      <alignment horizontal="center" vertical="center"/>
      <protection/>
    </xf>
    <xf numFmtId="0" fontId="0" fillId="4" borderId="57" xfId="0" applyFill="1" applyBorder="1" applyAlignment="1" applyProtection="1">
      <alignment horizontal="center" vertical="center"/>
      <protection/>
    </xf>
    <xf numFmtId="0" fontId="0" fillId="4" borderId="56" xfId="0" applyFill="1" applyBorder="1" applyAlignment="1" applyProtection="1">
      <alignment horizontal="center" vertical="center"/>
      <protection/>
    </xf>
    <xf numFmtId="0" fontId="81" fillId="4" borderId="61" xfId="0" applyFont="1" applyFill="1" applyBorder="1" applyAlignment="1" applyProtection="1">
      <alignment horizontal="center" vertical="center"/>
      <protection/>
    </xf>
    <xf numFmtId="0" fontId="81" fillId="4" borderId="57" xfId="0" applyFont="1" applyFill="1" applyBorder="1" applyAlignment="1" applyProtection="1">
      <alignment horizontal="center" vertical="center"/>
      <protection/>
    </xf>
    <xf numFmtId="0" fontId="81" fillId="4" borderId="56" xfId="0" applyFont="1" applyFill="1" applyBorder="1" applyAlignment="1" applyProtection="1">
      <alignment horizontal="center" vertical="center"/>
      <protection/>
    </xf>
    <xf numFmtId="0" fontId="98" fillId="31" borderId="23" xfId="56" applyFont="1" applyBorder="1" applyAlignment="1" applyProtection="1">
      <alignment horizontal="center" vertical="center" wrapText="1"/>
      <protection locked="0"/>
    </xf>
    <xf numFmtId="0" fontId="98" fillId="31" borderId="60" xfId="56" applyFont="1" applyBorder="1" applyAlignment="1" applyProtection="1">
      <alignment horizontal="center" vertical="center" wrapText="1"/>
      <protection locked="0"/>
    </xf>
    <xf numFmtId="0" fontId="78" fillId="31" borderId="30" xfId="56" applyBorder="1" applyAlignment="1" applyProtection="1">
      <alignment horizontal="center" vertical="center" wrapText="1"/>
      <protection locked="0"/>
    </xf>
    <xf numFmtId="0" fontId="78" fillId="31" borderId="38" xfId="56" applyBorder="1" applyAlignment="1" applyProtection="1">
      <alignment horizontal="center" vertical="center" wrapText="1"/>
      <protection locked="0"/>
    </xf>
    <xf numFmtId="0" fontId="78" fillId="31" borderId="43" xfId="56" applyBorder="1" applyAlignment="1" applyProtection="1">
      <alignment horizontal="center" vertical="center" wrapText="1"/>
      <protection locked="0"/>
    </xf>
    <xf numFmtId="0" fontId="78" fillId="31" borderId="39" xfId="56" applyBorder="1" applyAlignment="1" applyProtection="1">
      <alignment horizontal="center" vertical="center" wrapText="1"/>
      <protection locked="0"/>
    </xf>
    <xf numFmtId="0" fontId="78" fillId="39" borderId="30" xfId="56" applyFill="1" applyBorder="1" applyAlignment="1" applyProtection="1">
      <alignment horizontal="center" vertical="center" wrapText="1"/>
      <protection locked="0"/>
    </xf>
    <xf numFmtId="0" fontId="78" fillId="39" borderId="38" xfId="56" applyFill="1" applyBorder="1" applyAlignment="1" applyProtection="1">
      <alignment horizontal="center" vertical="center" wrapText="1"/>
      <protection locked="0"/>
    </xf>
    <xf numFmtId="0" fontId="78" fillId="39" borderId="43" xfId="56" applyFill="1" applyBorder="1" applyAlignment="1" applyProtection="1">
      <alignment horizontal="center" vertical="center" wrapText="1"/>
      <protection locked="0"/>
    </xf>
    <xf numFmtId="0" fontId="78" fillId="39" borderId="39" xfId="56" applyFill="1" applyBorder="1" applyAlignment="1" applyProtection="1">
      <alignment horizontal="center" vertical="center" wrapText="1"/>
      <protection locked="0"/>
    </xf>
    <xf numFmtId="0" fontId="0" fillId="4" borderId="30" xfId="0" applyFill="1" applyBorder="1" applyAlignment="1" applyProtection="1">
      <alignment horizontal="left" vertical="center" wrapText="1"/>
      <protection/>
    </xf>
    <xf numFmtId="0" fontId="0" fillId="4" borderId="72" xfId="0" applyFill="1" applyBorder="1" applyAlignment="1" applyProtection="1">
      <alignment horizontal="left" vertical="center" wrapText="1"/>
      <protection/>
    </xf>
    <xf numFmtId="0" fontId="0" fillId="4" borderId="38" xfId="0" applyFill="1" applyBorder="1" applyAlignment="1" applyProtection="1">
      <alignment horizontal="left" vertical="center" wrapText="1"/>
      <protection/>
    </xf>
    <xf numFmtId="0" fontId="93" fillId="6" borderId="55" xfId="0" applyFont="1" applyFill="1" applyBorder="1" applyAlignment="1" applyProtection="1">
      <alignment horizontal="center" vertical="center"/>
      <protection/>
    </xf>
    <xf numFmtId="0" fontId="93" fillId="6" borderId="47" xfId="0" applyFont="1" applyFill="1" applyBorder="1" applyAlignment="1" applyProtection="1">
      <alignment horizontal="center" vertical="center"/>
      <protection/>
    </xf>
    <xf numFmtId="0" fontId="0" fillId="4" borderId="33" xfId="0" applyFill="1" applyBorder="1" applyAlignment="1" applyProtection="1">
      <alignment horizontal="left" vertical="center" wrapText="1"/>
      <protection/>
    </xf>
    <xf numFmtId="0" fontId="0" fillId="4" borderId="73"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91" fillId="10" borderId="13" xfId="0" applyFont="1" applyFill="1" applyBorder="1" applyAlignment="1">
      <alignment horizontal="center" vertical="center"/>
    </xf>
    <xf numFmtId="0" fontId="102" fillId="33" borderId="23" xfId="0" applyFont="1" applyFill="1" applyBorder="1" applyAlignment="1">
      <alignment horizontal="center" vertical="center"/>
    </xf>
    <xf numFmtId="0" fontId="102" fillId="33" borderId="68" xfId="0" applyFont="1" applyFill="1" applyBorder="1" applyAlignment="1">
      <alignment horizontal="center" vertical="center"/>
    </xf>
    <xf numFmtId="0" fontId="102" fillId="33" borderId="31" xfId="0" applyFont="1" applyFill="1" applyBorder="1" applyAlignment="1">
      <alignment horizontal="center" vertical="center"/>
    </xf>
    <xf numFmtId="0" fontId="27" fillId="10" borderId="12" xfId="0" applyFont="1" applyFill="1" applyBorder="1" applyAlignment="1">
      <alignment horizontal="center" vertical="top" wrapText="1"/>
    </xf>
    <xf numFmtId="0" fontId="27" fillId="10" borderId="13" xfId="0" applyFont="1" applyFill="1" applyBorder="1" applyAlignment="1">
      <alignment horizontal="center" vertical="top" wrapText="1"/>
    </xf>
    <xf numFmtId="0" fontId="92" fillId="10" borderId="13" xfId="0" applyFont="1" applyFill="1" applyBorder="1" applyAlignment="1">
      <alignment horizontal="center" vertical="top" wrapText="1"/>
    </xf>
    <xf numFmtId="0" fontId="75" fillId="10" borderId="22" xfId="53" applyFill="1" applyBorder="1" applyAlignment="1" applyProtection="1">
      <alignment horizontal="center" vertical="top" wrapText="1"/>
      <protection/>
    </xf>
    <xf numFmtId="0" fontId="75" fillId="10" borderId="15" xfId="53" applyFill="1" applyBorder="1" applyAlignment="1" applyProtection="1">
      <alignment horizontal="center" vertical="top" wrapText="1"/>
      <protection/>
    </xf>
    <xf numFmtId="0" fontId="103" fillId="0" borderId="0" xfId="0" applyFont="1" applyAlignment="1" applyProtection="1">
      <alignment horizontal="left"/>
      <protection/>
    </xf>
    <xf numFmtId="0" fontId="0" fillId="0" borderId="0" xfId="0"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orcentaje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1228725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209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nanclares@prosap.gov.ar" TargetMode="External" /><Relationship Id="rId3" Type="http://schemas.openxmlformats.org/officeDocument/2006/relationships/hyperlink" Target="mailto:ramilo.diegonicolas@inta.gob.ar" TargetMode="External" /><Relationship Id="rId4" Type="http://schemas.openxmlformats.org/officeDocument/2006/relationships/hyperlink" Target="mailto:socchi@minagri.gob.ar" TargetMode="External" /><Relationship Id="rId5" Type="http://schemas.openxmlformats.org/officeDocument/2006/relationships/hyperlink" Target="mailto:ncastillo@ambiente.gov.ar" TargetMode="External" /><Relationship Id="rId6" Type="http://schemas.openxmlformats.org/officeDocument/2006/relationships/hyperlink" Target="http://www.ucar.gob.ar/index.php/institucional/fondo-de-adaptacion-para-el-cambio-climatico" TargetMode="External" /><Relationship Id="rId7" Type="http://schemas.openxmlformats.org/officeDocument/2006/relationships/hyperlink" Target="mailto:ldipietro@ambiente.gob.ar"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mnanclares@prosap.gov.ar" TargetMode="External" /><Relationship Id="rId2" Type="http://schemas.openxmlformats.org/officeDocument/2006/relationships/hyperlink" Target="mailto:mpoledo@prosap.gov.ar"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179"/>
  <sheetViews>
    <sheetView showGridLines="0" zoomScale="93" zoomScaleNormal="93" zoomScalePageLayoutView="0" workbookViewId="0" topLeftCell="A4">
      <selection activeCell="D16" sqref="D16"/>
    </sheetView>
  </sheetViews>
  <sheetFormatPr defaultColWidth="102.28125" defaultRowHeight="15"/>
  <cols>
    <col min="1" max="1" width="2.57421875" style="22" customWidth="1"/>
    <col min="2" max="2" width="10.8515625" style="21" customWidth="1"/>
    <col min="3" max="3" width="14.8515625" style="21" customWidth="1"/>
    <col min="4" max="4" width="143.57421875" style="22" customWidth="1"/>
    <col min="5" max="5" width="3.7109375" style="22" customWidth="1"/>
    <col min="6" max="6" width="9.140625" style="22" customWidth="1"/>
    <col min="7" max="7" width="12.28125" style="23" customWidth="1"/>
    <col min="8" max="8" width="15.421875" style="23" hidden="1" customWidth="1"/>
    <col min="9" max="13" width="0" style="23" hidden="1" customWidth="1"/>
    <col min="14" max="15" width="9.140625" style="23" hidden="1" customWidth="1"/>
    <col min="16" max="16" width="0" style="23" hidden="1" customWidth="1"/>
    <col min="17" max="251" width="9.140625" style="22" customWidth="1"/>
    <col min="252" max="252" width="2.7109375" style="22" customWidth="1"/>
    <col min="253" max="254" width="9.140625" style="22" customWidth="1"/>
    <col min="255" max="255" width="17.28125" style="22" customWidth="1"/>
    <col min="256" max="16384" width="102.28125" style="22" customWidth="1"/>
  </cols>
  <sheetData>
    <row r="1" ht="14.25" thickBot="1"/>
    <row r="2" spans="2:5" ht="14.25" thickBot="1">
      <c r="B2" s="24"/>
      <c r="C2" s="25"/>
      <c r="D2" s="26"/>
      <c r="E2" s="27"/>
    </row>
    <row r="3" spans="2:5" ht="18" thickBot="1">
      <c r="B3" s="28"/>
      <c r="C3" s="29"/>
      <c r="D3" s="30" t="s">
        <v>0</v>
      </c>
      <c r="E3" s="31"/>
    </row>
    <row r="4" spans="2:5" ht="14.25" thickBot="1">
      <c r="B4" s="28"/>
      <c r="C4" s="29"/>
      <c r="D4" s="32"/>
      <c r="E4" s="31"/>
    </row>
    <row r="5" spans="2:5" ht="14.25" thickBot="1">
      <c r="B5" s="28"/>
      <c r="C5" s="33" t="s">
        <v>1</v>
      </c>
      <c r="D5" s="94" t="s">
        <v>2</v>
      </c>
      <c r="E5" s="31"/>
    </row>
    <row r="6" spans="2:16" s="37" customFormat="1" ht="14.25" thickBot="1">
      <c r="B6" s="34"/>
      <c r="C6" s="14"/>
      <c r="D6" s="35"/>
      <c r="E6" s="36"/>
      <c r="G6" s="23"/>
      <c r="H6" s="23"/>
      <c r="I6" s="23"/>
      <c r="J6" s="23"/>
      <c r="K6" s="23"/>
      <c r="L6" s="23"/>
      <c r="M6" s="23"/>
      <c r="N6" s="23"/>
      <c r="O6" s="23"/>
      <c r="P6" s="23"/>
    </row>
    <row r="7" spans="2:16" s="37" customFormat="1" ht="30.75" customHeight="1" thickBot="1">
      <c r="B7" s="34"/>
      <c r="C7" s="7" t="s">
        <v>3</v>
      </c>
      <c r="D7" s="38" t="s">
        <v>4</v>
      </c>
      <c r="E7" s="36"/>
      <c r="G7" s="23"/>
      <c r="H7" s="23"/>
      <c r="I7" s="23"/>
      <c r="J7" s="23"/>
      <c r="K7" s="23"/>
      <c r="L7" s="23"/>
      <c r="M7" s="23"/>
      <c r="N7" s="23"/>
      <c r="O7" s="23"/>
      <c r="P7" s="23"/>
    </row>
    <row r="8" spans="2:16" s="37" customFormat="1" ht="13.5" hidden="1">
      <c r="B8" s="28"/>
      <c r="C8" s="29"/>
      <c r="D8" s="32"/>
      <c r="E8" s="36"/>
      <c r="G8" s="23"/>
      <c r="H8" s="23"/>
      <c r="I8" s="23"/>
      <c r="J8" s="23"/>
      <c r="K8" s="23"/>
      <c r="L8" s="23"/>
      <c r="M8" s="23"/>
      <c r="N8" s="23"/>
      <c r="O8" s="23"/>
      <c r="P8" s="23"/>
    </row>
    <row r="9" spans="2:16" s="37" customFormat="1" ht="13.5" hidden="1">
      <c r="B9" s="28"/>
      <c r="C9" s="29"/>
      <c r="D9" s="32"/>
      <c r="E9" s="36"/>
      <c r="G9" s="23"/>
      <c r="H9" s="23"/>
      <c r="I9" s="23"/>
      <c r="J9" s="23"/>
      <c r="K9" s="23"/>
      <c r="L9" s="23"/>
      <c r="M9" s="23"/>
      <c r="N9" s="23"/>
      <c r="O9" s="23"/>
      <c r="P9" s="23"/>
    </row>
    <row r="10" spans="2:16" s="37" customFormat="1" ht="13.5" hidden="1">
      <c r="B10" s="28"/>
      <c r="C10" s="29"/>
      <c r="D10" s="32"/>
      <c r="E10" s="36"/>
      <c r="G10" s="23"/>
      <c r="H10" s="23"/>
      <c r="I10" s="23"/>
      <c r="J10" s="23"/>
      <c r="K10" s="23"/>
      <c r="L10" s="23"/>
      <c r="M10" s="23"/>
      <c r="N10" s="23"/>
      <c r="O10" s="23"/>
      <c r="P10" s="23"/>
    </row>
    <row r="11" spans="2:16" s="37" customFormat="1" ht="13.5" hidden="1">
      <c r="B11" s="28"/>
      <c r="C11" s="29"/>
      <c r="D11" s="32"/>
      <c r="E11" s="36"/>
      <c r="G11" s="23"/>
      <c r="H11" s="23"/>
      <c r="I11" s="23"/>
      <c r="J11" s="23"/>
      <c r="K11" s="23"/>
      <c r="L11" s="23"/>
      <c r="M11" s="23"/>
      <c r="N11" s="23"/>
      <c r="O11" s="23"/>
      <c r="P11" s="23"/>
    </row>
    <row r="12" spans="2:16" s="37" customFormat="1" ht="14.25" thickBot="1">
      <c r="B12" s="34"/>
      <c r="C12" s="14"/>
      <c r="D12" s="35"/>
      <c r="E12" s="36"/>
      <c r="G12" s="23"/>
      <c r="H12" s="23"/>
      <c r="I12" s="23"/>
      <c r="J12" s="23"/>
      <c r="K12" s="23"/>
      <c r="L12" s="23"/>
      <c r="M12" s="23"/>
      <c r="N12" s="23"/>
      <c r="O12" s="23"/>
      <c r="P12" s="23"/>
    </row>
    <row r="13" spans="2:16" s="37" customFormat="1" ht="128.25" customHeight="1" thickBot="1">
      <c r="B13" s="34"/>
      <c r="C13" s="7" t="s">
        <v>5</v>
      </c>
      <c r="D13" s="38" t="s">
        <v>6</v>
      </c>
      <c r="E13" s="36"/>
      <c r="G13" s="23"/>
      <c r="H13" s="23"/>
      <c r="I13" s="23"/>
      <c r="J13" s="23"/>
      <c r="K13" s="23"/>
      <c r="L13" s="23"/>
      <c r="M13" s="23"/>
      <c r="N13" s="23"/>
      <c r="O13" s="23"/>
      <c r="P13" s="23"/>
    </row>
    <row r="14" spans="2:16" s="37" customFormat="1" ht="14.25" thickBot="1">
      <c r="B14" s="34"/>
      <c r="C14" s="14"/>
      <c r="D14" s="35"/>
      <c r="E14" s="36"/>
      <c r="G14" s="23"/>
      <c r="H14" s="23" t="s">
        <v>64</v>
      </c>
      <c r="I14" s="23" t="s">
        <v>65</v>
      </c>
      <c r="J14" s="23"/>
      <c r="K14" s="23" t="s">
        <v>66</v>
      </c>
      <c r="L14" s="23" t="s">
        <v>67</v>
      </c>
      <c r="M14" s="23" t="s">
        <v>68</v>
      </c>
      <c r="N14" s="23" t="s">
        <v>69</v>
      </c>
      <c r="O14" s="23" t="s">
        <v>70</v>
      </c>
      <c r="P14" s="23" t="s">
        <v>71</v>
      </c>
    </row>
    <row r="15" spans="2:16" s="37" customFormat="1" ht="13.5">
      <c r="B15" s="34"/>
      <c r="C15" s="7" t="s">
        <v>7</v>
      </c>
      <c r="D15" s="39"/>
      <c r="E15" s="36"/>
      <c r="G15" s="23"/>
      <c r="H15" s="40" t="s">
        <v>72</v>
      </c>
      <c r="I15" s="23" t="s">
        <v>73</v>
      </c>
      <c r="J15" s="23" t="s">
        <v>74</v>
      </c>
      <c r="K15" s="23" t="s">
        <v>75</v>
      </c>
      <c r="L15" s="23">
        <v>1</v>
      </c>
      <c r="M15" s="23">
        <v>1</v>
      </c>
      <c r="N15" s="23" t="s">
        <v>76</v>
      </c>
      <c r="O15" s="23" t="s">
        <v>77</v>
      </c>
      <c r="P15" s="23" t="s">
        <v>78</v>
      </c>
    </row>
    <row r="16" spans="2:16" s="37" customFormat="1" ht="29.25" customHeight="1">
      <c r="B16" s="422" t="s">
        <v>8</v>
      </c>
      <c r="C16" s="423"/>
      <c r="D16" s="41" t="s">
        <v>9</v>
      </c>
      <c r="E16" s="36"/>
      <c r="G16" s="23"/>
      <c r="H16" s="40" t="s">
        <v>79</v>
      </c>
      <c r="I16" s="23" t="s">
        <v>80</v>
      </c>
      <c r="J16" s="23" t="s">
        <v>81</v>
      </c>
      <c r="K16" s="23" t="s">
        <v>82</v>
      </c>
      <c r="L16" s="23">
        <v>2</v>
      </c>
      <c r="M16" s="23">
        <v>2</v>
      </c>
      <c r="N16" s="23" t="s">
        <v>83</v>
      </c>
      <c r="O16" s="23" t="s">
        <v>84</v>
      </c>
      <c r="P16" s="23" t="s">
        <v>85</v>
      </c>
    </row>
    <row r="17" spans="2:16" s="37" customFormat="1" ht="13.5">
      <c r="B17" s="34"/>
      <c r="C17" s="7" t="s">
        <v>10</v>
      </c>
      <c r="D17" s="41" t="s">
        <v>11</v>
      </c>
      <c r="E17" s="36"/>
      <c r="G17" s="23"/>
      <c r="H17" s="40" t="s">
        <v>86</v>
      </c>
      <c r="I17" s="23" t="s">
        <v>87</v>
      </c>
      <c r="J17" s="23"/>
      <c r="K17" s="23" t="s">
        <v>88</v>
      </c>
      <c r="L17" s="23">
        <v>3</v>
      </c>
      <c r="M17" s="23">
        <v>3</v>
      </c>
      <c r="N17" s="23" t="s">
        <v>89</v>
      </c>
      <c r="O17" s="23" t="s">
        <v>90</v>
      </c>
      <c r="P17" s="23" t="s">
        <v>91</v>
      </c>
    </row>
    <row r="18" spans="2:16" s="37" customFormat="1" ht="14.25" thickBot="1">
      <c r="B18" s="42"/>
      <c r="C18" s="7" t="s">
        <v>12</v>
      </c>
      <c r="D18" s="43" t="s">
        <v>13</v>
      </c>
      <c r="E18" s="36"/>
      <c r="G18" s="23"/>
      <c r="H18" s="40" t="s">
        <v>92</v>
      </c>
      <c r="I18" s="23"/>
      <c r="J18" s="23"/>
      <c r="K18" s="23" t="s">
        <v>93</v>
      </c>
      <c r="L18" s="23">
        <v>5</v>
      </c>
      <c r="M18" s="23">
        <v>5</v>
      </c>
      <c r="N18" s="23" t="s">
        <v>94</v>
      </c>
      <c r="O18" s="23" t="s">
        <v>95</v>
      </c>
      <c r="P18" s="23" t="s">
        <v>96</v>
      </c>
    </row>
    <row r="19" spans="2:16" s="37" customFormat="1" ht="45" customHeight="1" thickBot="1">
      <c r="B19" s="422" t="s">
        <v>14</v>
      </c>
      <c r="C19" s="423"/>
      <c r="D19" s="44" t="s">
        <v>15</v>
      </c>
      <c r="E19" s="36"/>
      <c r="G19" s="23"/>
      <c r="H19" s="40" t="s">
        <v>97</v>
      </c>
      <c r="I19" s="23"/>
      <c r="J19" s="23"/>
      <c r="K19" s="23" t="s">
        <v>98</v>
      </c>
      <c r="L19" s="23"/>
      <c r="M19" s="23"/>
      <c r="N19" s="23"/>
      <c r="O19" s="23" t="s">
        <v>99</v>
      </c>
      <c r="P19" s="23" t="s">
        <v>100</v>
      </c>
    </row>
    <row r="20" spans="2:14" s="37" customFormat="1" ht="13.5">
      <c r="B20" s="34"/>
      <c r="C20" s="7"/>
      <c r="D20" s="35"/>
      <c r="E20" s="31"/>
      <c r="F20" s="40"/>
      <c r="G20" s="23"/>
      <c r="H20" s="23"/>
      <c r="J20" s="23"/>
      <c r="K20" s="23"/>
      <c r="L20" s="23"/>
      <c r="M20" s="23" t="s">
        <v>101</v>
      </c>
      <c r="N20" s="23" t="s">
        <v>102</v>
      </c>
    </row>
    <row r="21" spans="2:14" s="37" customFormat="1" ht="13.5">
      <c r="B21" s="34"/>
      <c r="C21" s="33" t="s">
        <v>16</v>
      </c>
      <c r="D21" s="35"/>
      <c r="E21" s="31"/>
      <c r="F21" s="40"/>
      <c r="G21" s="23"/>
      <c r="H21" s="23"/>
      <c r="J21" s="23"/>
      <c r="K21" s="23"/>
      <c r="L21" s="23"/>
      <c r="M21" s="23" t="s">
        <v>103</v>
      </c>
      <c r="N21" s="23" t="s">
        <v>104</v>
      </c>
    </row>
    <row r="22" spans="2:16" s="37" customFormat="1" ht="14.25" thickBot="1">
      <c r="B22" s="34"/>
      <c r="C22" s="45" t="s">
        <v>17</v>
      </c>
      <c r="D22" s="35"/>
      <c r="E22" s="36"/>
      <c r="G22" s="23"/>
      <c r="H22" s="40" t="s">
        <v>105</v>
      </c>
      <c r="I22" s="23"/>
      <c r="J22" s="23"/>
      <c r="L22" s="23"/>
      <c r="M22" s="23"/>
      <c r="N22" s="23"/>
      <c r="O22" s="23" t="s">
        <v>106</v>
      </c>
      <c r="P22" s="23" t="s">
        <v>107</v>
      </c>
    </row>
    <row r="23" spans="2:16" s="37" customFormat="1" ht="13.5">
      <c r="B23" s="422" t="s">
        <v>18</v>
      </c>
      <c r="C23" s="423"/>
      <c r="D23" s="420">
        <v>41368</v>
      </c>
      <c r="E23" s="36"/>
      <c r="G23" s="23"/>
      <c r="H23" s="40"/>
      <c r="I23" s="23"/>
      <c r="J23" s="23"/>
      <c r="L23" s="23"/>
      <c r="M23" s="23"/>
      <c r="N23" s="23"/>
      <c r="O23" s="23"/>
      <c r="P23" s="23"/>
    </row>
    <row r="24" spans="2:16" s="37" customFormat="1" ht="4.5" customHeight="1">
      <c r="B24" s="422"/>
      <c r="C24" s="423"/>
      <c r="D24" s="421"/>
      <c r="E24" s="36"/>
      <c r="G24" s="23"/>
      <c r="H24" s="40"/>
      <c r="I24" s="23"/>
      <c r="J24" s="23"/>
      <c r="L24" s="23"/>
      <c r="M24" s="23"/>
      <c r="N24" s="23"/>
      <c r="O24" s="23"/>
      <c r="P24" s="23"/>
    </row>
    <row r="25" spans="2:15" s="37" customFormat="1" ht="27.75" customHeight="1">
      <c r="B25" s="422" t="s">
        <v>19</v>
      </c>
      <c r="C25" s="423"/>
      <c r="D25" s="46">
        <v>41380</v>
      </c>
      <c r="E25" s="36"/>
      <c r="F25" s="23"/>
      <c r="G25" s="40"/>
      <c r="H25" s="23"/>
      <c r="I25" s="23"/>
      <c r="K25" s="23"/>
      <c r="L25" s="23"/>
      <c r="M25" s="23"/>
      <c r="N25" s="23" t="s">
        <v>108</v>
      </c>
      <c r="O25" s="23" t="s">
        <v>109</v>
      </c>
    </row>
    <row r="26" spans="2:15" s="37" customFormat="1" ht="46.5" customHeight="1">
      <c r="B26" s="422" t="s">
        <v>20</v>
      </c>
      <c r="C26" s="423"/>
      <c r="D26" s="46">
        <v>41571</v>
      </c>
      <c r="E26" s="36"/>
      <c r="F26" s="23"/>
      <c r="G26" s="40"/>
      <c r="H26" s="23"/>
      <c r="I26" s="23"/>
      <c r="K26" s="23"/>
      <c r="L26" s="23"/>
      <c r="M26" s="23"/>
      <c r="N26" s="23" t="s">
        <v>110</v>
      </c>
      <c r="O26" s="23" t="s">
        <v>111</v>
      </c>
    </row>
    <row r="27" spans="2:15" s="37" customFormat="1" ht="28.5" customHeight="1">
      <c r="B27" s="422" t="s">
        <v>21</v>
      </c>
      <c r="C27" s="423"/>
      <c r="D27" s="46">
        <v>42736</v>
      </c>
      <c r="E27" s="47"/>
      <c r="F27" s="23"/>
      <c r="G27" s="40"/>
      <c r="H27" s="23"/>
      <c r="I27" s="23"/>
      <c r="J27" s="23"/>
      <c r="K27" s="23"/>
      <c r="L27" s="23"/>
      <c r="M27" s="23"/>
      <c r="N27" s="23"/>
      <c r="O27" s="23"/>
    </row>
    <row r="28" spans="2:15" s="37" customFormat="1" ht="24.75" customHeight="1" thickBot="1">
      <c r="B28" s="425" t="s">
        <v>22</v>
      </c>
      <c r="C28" s="426"/>
      <c r="D28" s="48" t="s">
        <v>23</v>
      </c>
      <c r="E28" s="36"/>
      <c r="F28" s="23"/>
      <c r="G28" s="40"/>
      <c r="H28" s="23"/>
      <c r="I28" s="23"/>
      <c r="J28" s="23"/>
      <c r="K28" s="23"/>
      <c r="L28" s="23"/>
      <c r="M28" s="23"/>
      <c r="N28" s="23"/>
      <c r="O28" s="23"/>
    </row>
    <row r="29" spans="2:15" s="37" customFormat="1" ht="14.25" hidden="1" thickBot="1">
      <c r="B29" s="34"/>
      <c r="C29" s="14"/>
      <c r="D29" s="49"/>
      <c r="E29" s="36"/>
      <c r="F29" s="23"/>
      <c r="G29" s="40"/>
      <c r="H29" s="23"/>
      <c r="I29" s="23"/>
      <c r="J29" s="23"/>
      <c r="K29" s="23"/>
      <c r="L29" s="23"/>
      <c r="M29" s="23"/>
      <c r="N29" s="23"/>
      <c r="O29" s="23"/>
    </row>
    <row r="30" spans="2:16" s="37" customFormat="1" ht="48.75" customHeight="1" thickBot="1">
      <c r="B30" s="34"/>
      <c r="C30" s="14"/>
      <c r="D30" s="50" t="s">
        <v>24</v>
      </c>
      <c r="E30" s="36"/>
      <c r="G30" s="23"/>
      <c r="H30" s="40" t="s">
        <v>112</v>
      </c>
      <c r="I30" s="23"/>
      <c r="J30" s="23"/>
      <c r="K30" s="23"/>
      <c r="L30" s="23"/>
      <c r="M30" s="23"/>
      <c r="N30" s="23"/>
      <c r="O30" s="23"/>
      <c r="P30" s="23"/>
    </row>
    <row r="31" spans="1:16" s="37" customFormat="1" ht="409.5" customHeight="1">
      <c r="A31" s="51"/>
      <c r="B31" s="52"/>
      <c r="C31" s="7"/>
      <c r="D31" s="70" t="s">
        <v>472</v>
      </c>
      <c r="E31" s="36"/>
      <c r="F31" s="53"/>
      <c r="G31" s="23"/>
      <c r="H31" s="40" t="s">
        <v>113</v>
      </c>
      <c r="I31" s="23"/>
      <c r="J31" s="23"/>
      <c r="K31" s="23"/>
      <c r="L31" s="23"/>
      <c r="M31" s="23"/>
      <c r="N31" s="23"/>
      <c r="O31" s="23"/>
      <c r="P31" s="23"/>
    </row>
    <row r="32" spans="1:16" s="37" customFormat="1" ht="102.75" customHeight="1" thickBot="1">
      <c r="A32" s="51"/>
      <c r="B32" s="52"/>
      <c r="C32" s="7"/>
      <c r="D32" s="71" t="s">
        <v>471</v>
      </c>
      <c r="E32" s="36"/>
      <c r="F32" s="53"/>
      <c r="G32" s="23"/>
      <c r="H32" s="40"/>
      <c r="I32" s="23"/>
      <c r="J32" s="23"/>
      <c r="K32" s="23"/>
      <c r="L32" s="23"/>
      <c r="M32" s="23"/>
      <c r="N32" s="23"/>
      <c r="O32" s="23"/>
      <c r="P32" s="23"/>
    </row>
    <row r="33" spans="1:16" s="37" customFormat="1" ht="409.5" customHeight="1" thickBot="1">
      <c r="A33" s="51"/>
      <c r="B33" s="52"/>
      <c r="C33" s="7"/>
      <c r="D33" s="71" t="s">
        <v>473</v>
      </c>
      <c r="E33" s="36"/>
      <c r="F33" s="53"/>
      <c r="G33" s="23"/>
      <c r="H33" s="40"/>
      <c r="I33" s="23"/>
      <c r="J33" s="23"/>
      <c r="K33" s="23"/>
      <c r="L33" s="23"/>
      <c r="M33" s="23"/>
      <c r="N33" s="23"/>
      <c r="O33" s="23"/>
      <c r="P33" s="23"/>
    </row>
    <row r="34" spans="2:16" s="37" customFormat="1" ht="32.25" customHeight="1" thickBot="1">
      <c r="B34" s="422" t="s">
        <v>25</v>
      </c>
      <c r="C34" s="424"/>
      <c r="D34" s="35"/>
      <c r="E34" s="36"/>
      <c r="G34" s="23"/>
      <c r="H34" s="40" t="s">
        <v>114</v>
      </c>
      <c r="I34" s="23"/>
      <c r="J34" s="23"/>
      <c r="K34" s="23"/>
      <c r="L34" s="23"/>
      <c r="M34" s="23"/>
      <c r="N34" s="23"/>
      <c r="O34" s="23"/>
      <c r="P34" s="23"/>
    </row>
    <row r="35" spans="2:16" s="37" customFormat="1" ht="28.5" customHeight="1" thickBot="1">
      <c r="B35" s="34"/>
      <c r="C35" s="14"/>
      <c r="D35" s="54" t="s">
        <v>26</v>
      </c>
      <c r="E35" s="36"/>
      <c r="G35" s="23"/>
      <c r="H35" s="40" t="s">
        <v>115</v>
      </c>
      <c r="I35" s="23"/>
      <c r="J35" s="23"/>
      <c r="K35" s="23"/>
      <c r="L35" s="23"/>
      <c r="M35" s="23"/>
      <c r="N35" s="23"/>
      <c r="O35" s="23"/>
      <c r="P35" s="23"/>
    </row>
    <row r="36" spans="2:16" s="37" customFormat="1" ht="13.5">
      <c r="B36" s="34"/>
      <c r="C36" s="14"/>
      <c r="D36" s="35"/>
      <c r="E36" s="36"/>
      <c r="F36" s="53"/>
      <c r="G36" s="23"/>
      <c r="H36" s="40" t="s">
        <v>116</v>
      </c>
      <c r="I36" s="23"/>
      <c r="J36" s="23"/>
      <c r="K36" s="23"/>
      <c r="L36" s="23"/>
      <c r="M36" s="23"/>
      <c r="N36" s="23"/>
      <c r="O36" s="23"/>
      <c r="P36" s="23"/>
    </row>
    <row r="37" spans="2:16" s="37" customFormat="1" ht="13.5">
      <c r="B37" s="34"/>
      <c r="C37" s="55" t="s">
        <v>27</v>
      </c>
      <c r="D37" s="35"/>
      <c r="E37" s="36"/>
      <c r="G37" s="23"/>
      <c r="H37" s="40" t="s">
        <v>117</v>
      </c>
      <c r="I37" s="23"/>
      <c r="J37" s="23"/>
      <c r="K37" s="23"/>
      <c r="L37" s="23"/>
      <c r="M37" s="23"/>
      <c r="N37" s="23"/>
      <c r="O37" s="23"/>
      <c r="P37" s="23"/>
    </row>
    <row r="38" spans="2:16" s="37" customFormat="1" ht="31.5" customHeight="1" thickBot="1">
      <c r="B38" s="422" t="s">
        <v>28</v>
      </c>
      <c r="C38" s="424"/>
      <c r="D38" s="35"/>
      <c r="E38" s="36"/>
      <c r="G38" s="23"/>
      <c r="H38" s="40" t="s">
        <v>118</v>
      </c>
      <c r="I38" s="23"/>
      <c r="J38" s="23"/>
      <c r="K38" s="23"/>
      <c r="L38" s="23"/>
      <c r="M38" s="23"/>
      <c r="N38" s="23"/>
      <c r="O38" s="23"/>
      <c r="P38" s="23"/>
    </row>
    <row r="39" spans="2:16" s="37" customFormat="1" ht="13.5">
      <c r="B39" s="34"/>
      <c r="C39" s="14" t="s">
        <v>29</v>
      </c>
      <c r="D39" s="56" t="s">
        <v>30</v>
      </c>
      <c r="E39" s="36"/>
      <c r="G39" s="23"/>
      <c r="H39" s="40" t="s">
        <v>119</v>
      </c>
      <c r="I39" s="23"/>
      <c r="J39" s="23"/>
      <c r="K39" s="23"/>
      <c r="L39" s="23"/>
      <c r="M39" s="23"/>
      <c r="N39" s="23"/>
      <c r="O39" s="23"/>
      <c r="P39" s="23"/>
    </row>
    <row r="40" spans="2:16" s="37" customFormat="1" ht="14.25">
      <c r="B40" s="34"/>
      <c r="C40" s="14" t="s">
        <v>31</v>
      </c>
      <c r="D40" s="57" t="s">
        <v>32</v>
      </c>
      <c r="E40" s="36"/>
      <c r="G40" s="23"/>
      <c r="H40" s="40" t="s">
        <v>120</v>
      </c>
      <c r="I40" s="23"/>
      <c r="J40" s="23"/>
      <c r="K40" s="23"/>
      <c r="L40" s="23"/>
      <c r="M40" s="23"/>
      <c r="N40" s="23"/>
      <c r="O40" s="23"/>
      <c r="P40" s="23"/>
    </row>
    <row r="41" spans="2:16" s="37" customFormat="1" ht="14.25" thickBot="1">
      <c r="B41" s="34"/>
      <c r="C41" s="14" t="s">
        <v>33</v>
      </c>
      <c r="D41" s="58"/>
      <c r="E41" s="36"/>
      <c r="G41" s="23"/>
      <c r="H41" s="40" t="s">
        <v>121</v>
      </c>
      <c r="I41" s="23"/>
      <c r="J41" s="23"/>
      <c r="K41" s="23"/>
      <c r="L41" s="23"/>
      <c r="M41" s="23"/>
      <c r="N41" s="23"/>
      <c r="O41" s="23"/>
      <c r="P41" s="23"/>
    </row>
    <row r="42" spans="2:16" s="37" customFormat="1" ht="15" customHeight="1" thickBot="1">
      <c r="B42" s="34"/>
      <c r="C42" s="7" t="s">
        <v>34</v>
      </c>
      <c r="D42" s="35"/>
      <c r="E42" s="36"/>
      <c r="G42" s="23"/>
      <c r="H42" s="40" t="s">
        <v>122</v>
      </c>
      <c r="I42" s="23"/>
      <c r="J42" s="23"/>
      <c r="K42" s="23"/>
      <c r="L42" s="23"/>
      <c r="M42" s="23"/>
      <c r="N42" s="23"/>
      <c r="O42" s="23"/>
      <c r="P42" s="23"/>
    </row>
    <row r="43" spans="2:16" s="37" customFormat="1" ht="13.5">
      <c r="B43" s="34"/>
      <c r="C43" s="14" t="s">
        <v>35</v>
      </c>
      <c r="D43" s="56" t="s">
        <v>36</v>
      </c>
      <c r="E43" s="36"/>
      <c r="G43" s="23"/>
      <c r="H43" s="40" t="s">
        <v>123</v>
      </c>
      <c r="I43" s="23"/>
      <c r="J43" s="23"/>
      <c r="K43" s="23"/>
      <c r="L43" s="23"/>
      <c r="M43" s="23"/>
      <c r="N43" s="23"/>
      <c r="O43" s="23"/>
      <c r="P43" s="23"/>
    </row>
    <row r="44" spans="2:16" s="37" customFormat="1" ht="14.25">
      <c r="B44" s="34"/>
      <c r="C44" s="14" t="s">
        <v>37</v>
      </c>
      <c r="D44" s="61" t="s">
        <v>38</v>
      </c>
      <c r="E44" s="36"/>
      <c r="G44" s="23"/>
      <c r="H44" s="40" t="s">
        <v>124</v>
      </c>
      <c r="I44" s="23"/>
      <c r="J44" s="23"/>
      <c r="K44" s="23"/>
      <c r="L44" s="23"/>
      <c r="M44" s="23"/>
      <c r="N44" s="23"/>
      <c r="O44" s="23"/>
      <c r="P44" s="23"/>
    </row>
    <row r="45" spans="2:16" s="37" customFormat="1" ht="14.25" thickBot="1">
      <c r="B45" s="34"/>
      <c r="C45" s="14" t="s">
        <v>39</v>
      </c>
      <c r="D45" s="58"/>
      <c r="E45" s="36"/>
      <c r="G45" s="23"/>
      <c r="H45" s="40" t="s">
        <v>125</v>
      </c>
      <c r="I45" s="23"/>
      <c r="J45" s="23"/>
      <c r="K45" s="23"/>
      <c r="L45" s="23"/>
      <c r="M45" s="23"/>
      <c r="N45" s="23"/>
      <c r="O45" s="23"/>
      <c r="P45" s="23"/>
    </row>
    <row r="46" spans="2:16" s="37" customFormat="1" ht="14.25" thickBot="1">
      <c r="B46" s="34"/>
      <c r="C46" s="7" t="s">
        <v>40</v>
      </c>
      <c r="D46" s="35"/>
      <c r="E46" s="36"/>
      <c r="G46" s="23"/>
      <c r="H46" s="40" t="s">
        <v>126</v>
      </c>
      <c r="I46" s="23"/>
      <c r="J46" s="23"/>
      <c r="K46" s="23"/>
      <c r="L46" s="23"/>
      <c r="M46" s="23"/>
      <c r="N46" s="23"/>
      <c r="O46" s="23"/>
      <c r="P46" s="23"/>
    </row>
    <row r="47" spans="2:16" s="37" customFormat="1" ht="13.5">
      <c r="B47" s="34"/>
      <c r="C47" s="14" t="s">
        <v>41</v>
      </c>
      <c r="D47" s="56" t="s">
        <v>42</v>
      </c>
      <c r="E47" s="36"/>
      <c r="G47" s="23"/>
      <c r="H47" s="40" t="s">
        <v>127</v>
      </c>
      <c r="I47" s="23"/>
      <c r="J47" s="23"/>
      <c r="K47" s="23"/>
      <c r="L47" s="23"/>
      <c r="M47" s="23"/>
      <c r="N47" s="23"/>
      <c r="O47" s="23"/>
      <c r="P47" s="23"/>
    </row>
    <row r="48" spans="2:16" s="37" customFormat="1" ht="14.25">
      <c r="B48" s="34"/>
      <c r="C48" s="14" t="s">
        <v>43</v>
      </c>
      <c r="D48" s="57" t="s">
        <v>44</v>
      </c>
      <c r="E48" s="36"/>
      <c r="G48" s="23"/>
      <c r="H48" s="40" t="s">
        <v>128</v>
      </c>
      <c r="I48" s="23"/>
      <c r="J48" s="23"/>
      <c r="K48" s="23"/>
      <c r="L48" s="23"/>
      <c r="M48" s="23"/>
      <c r="N48" s="23"/>
      <c r="O48" s="23"/>
      <c r="P48" s="23"/>
    </row>
    <row r="49" spans="1:8" ht="14.25" thickBot="1">
      <c r="A49" s="37"/>
      <c r="B49" s="34"/>
      <c r="C49" s="14" t="s">
        <v>45</v>
      </c>
      <c r="D49" s="58"/>
      <c r="E49" s="36"/>
      <c r="H49" s="40" t="s">
        <v>129</v>
      </c>
    </row>
    <row r="50" spans="2:8" ht="14.25" thickBot="1">
      <c r="B50" s="34"/>
      <c r="C50" s="7" t="s">
        <v>46</v>
      </c>
      <c r="D50" s="35"/>
      <c r="E50" s="36"/>
      <c r="H50" s="40" t="s">
        <v>130</v>
      </c>
    </row>
    <row r="51" spans="2:8" ht="13.5">
      <c r="B51" s="34"/>
      <c r="C51" s="14" t="s">
        <v>47</v>
      </c>
      <c r="D51" s="56" t="s">
        <v>48</v>
      </c>
      <c r="E51" s="36"/>
      <c r="H51" s="40" t="s">
        <v>131</v>
      </c>
    </row>
    <row r="52" spans="2:8" ht="14.25">
      <c r="B52" s="34"/>
      <c r="C52" s="14" t="s">
        <v>49</v>
      </c>
      <c r="D52" s="57" t="s">
        <v>50</v>
      </c>
      <c r="E52" s="36"/>
      <c r="H52" s="40" t="s">
        <v>132</v>
      </c>
    </row>
    <row r="53" spans="2:8" ht="14.25" thickBot="1">
      <c r="B53" s="34"/>
      <c r="C53" s="14" t="s">
        <v>51</v>
      </c>
      <c r="D53" s="58"/>
      <c r="E53" s="36"/>
      <c r="H53" s="40" t="s">
        <v>133</v>
      </c>
    </row>
    <row r="54" spans="2:8" ht="14.25" thickBot="1">
      <c r="B54" s="34"/>
      <c r="C54" s="7" t="s">
        <v>52</v>
      </c>
      <c r="D54" s="35"/>
      <c r="E54" s="36"/>
      <c r="H54" s="40" t="s">
        <v>134</v>
      </c>
    </row>
    <row r="55" spans="2:8" ht="13.5">
      <c r="B55" s="34"/>
      <c r="C55" s="14" t="s">
        <v>53</v>
      </c>
      <c r="D55" s="56" t="s">
        <v>54</v>
      </c>
      <c r="E55" s="36"/>
      <c r="H55" s="40" t="s">
        <v>135</v>
      </c>
    </row>
    <row r="56" spans="2:8" ht="14.25">
      <c r="B56" s="34"/>
      <c r="C56" s="14" t="s">
        <v>55</v>
      </c>
      <c r="D56" s="57" t="s">
        <v>56</v>
      </c>
      <c r="E56" s="36"/>
      <c r="H56" s="40" t="s">
        <v>136</v>
      </c>
    </row>
    <row r="57" spans="2:8" ht="14.25" thickBot="1">
      <c r="B57" s="34"/>
      <c r="C57" s="14" t="s">
        <v>57</v>
      </c>
      <c r="D57" s="58"/>
      <c r="E57" s="36"/>
      <c r="H57" s="40" t="s">
        <v>137</v>
      </c>
    </row>
    <row r="58" spans="2:8" ht="14.25" thickBot="1">
      <c r="B58" s="34"/>
      <c r="C58" s="7" t="s">
        <v>58</v>
      </c>
      <c r="D58" s="35"/>
      <c r="E58" s="36"/>
      <c r="H58" s="40" t="s">
        <v>138</v>
      </c>
    </row>
    <row r="59" spans="2:8" ht="13.5">
      <c r="B59" s="34"/>
      <c r="C59" s="14" t="s">
        <v>59</v>
      </c>
      <c r="D59" s="56" t="s">
        <v>60</v>
      </c>
      <c r="E59" s="36"/>
      <c r="H59" s="40" t="s">
        <v>139</v>
      </c>
    </row>
    <row r="60" spans="2:8" ht="14.25">
      <c r="B60" s="34"/>
      <c r="C60" s="14" t="s">
        <v>61</v>
      </c>
      <c r="D60" s="57" t="s">
        <v>62</v>
      </c>
      <c r="E60" s="36"/>
      <c r="H60" s="40" t="s">
        <v>140</v>
      </c>
    </row>
    <row r="61" spans="2:8" ht="14.25" thickBot="1">
      <c r="B61" s="34"/>
      <c r="C61" s="14" t="s">
        <v>63</v>
      </c>
      <c r="D61" s="58"/>
      <c r="E61" s="36"/>
      <c r="H61" s="40" t="s">
        <v>141</v>
      </c>
    </row>
    <row r="62" spans="2:8" ht="14.25" thickBot="1">
      <c r="B62" s="59"/>
      <c r="C62" s="60"/>
      <c r="D62" s="12"/>
      <c r="E62" s="13"/>
      <c r="H62" s="40" t="s">
        <v>142</v>
      </c>
    </row>
    <row r="63" ht="13.5">
      <c r="H63" s="40" t="s">
        <v>143</v>
      </c>
    </row>
    <row r="64" ht="13.5">
      <c r="H64" s="40" t="s">
        <v>144</v>
      </c>
    </row>
    <row r="65" ht="13.5">
      <c r="H65" s="40" t="s">
        <v>145</v>
      </c>
    </row>
    <row r="66" ht="13.5">
      <c r="H66" s="40" t="s">
        <v>146</v>
      </c>
    </row>
    <row r="67" ht="13.5">
      <c r="H67" s="40" t="s">
        <v>147</v>
      </c>
    </row>
    <row r="68" ht="13.5">
      <c r="H68" s="40" t="s">
        <v>148</v>
      </c>
    </row>
    <row r="69" ht="13.5">
      <c r="H69" s="40" t="s">
        <v>149</v>
      </c>
    </row>
    <row r="70" ht="13.5">
      <c r="H70" s="40" t="s">
        <v>150</v>
      </c>
    </row>
    <row r="71" ht="13.5">
      <c r="H71" s="40" t="s">
        <v>151</v>
      </c>
    </row>
    <row r="72" ht="13.5">
      <c r="H72" s="40" t="s">
        <v>152</v>
      </c>
    </row>
    <row r="73" ht="13.5">
      <c r="H73" s="40" t="s">
        <v>153</v>
      </c>
    </row>
    <row r="74" ht="13.5">
      <c r="H74" s="40" t="s">
        <v>154</v>
      </c>
    </row>
    <row r="75" ht="13.5">
      <c r="H75" s="40" t="s">
        <v>155</v>
      </c>
    </row>
    <row r="76" ht="13.5">
      <c r="H76" s="40" t="s">
        <v>156</v>
      </c>
    </row>
    <row r="77" ht="13.5">
      <c r="H77" s="40" t="s">
        <v>157</v>
      </c>
    </row>
    <row r="78" ht="13.5">
      <c r="H78" s="40" t="s">
        <v>158</v>
      </c>
    </row>
    <row r="79" ht="13.5">
      <c r="H79" s="40" t="s">
        <v>159</v>
      </c>
    </row>
    <row r="80" ht="13.5">
      <c r="H80" s="40" t="s">
        <v>160</v>
      </c>
    </row>
    <row r="81" ht="13.5">
      <c r="H81" s="40" t="s">
        <v>161</v>
      </c>
    </row>
    <row r="82" ht="13.5">
      <c r="H82" s="40" t="s">
        <v>162</v>
      </c>
    </row>
    <row r="83" ht="13.5">
      <c r="H83" s="40" t="s">
        <v>163</v>
      </c>
    </row>
    <row r="84" ht="13.5">
      <c r="H84" s="40" t="s">
        <v>164</v>
      </c>
    </row>
    <row r="85" ht="13.5">
      <c r="H85" s="40" t="s">
        <v>165</v>
      </c>
    </row>
    <row r="86" ht="13.5">
      <c r="H86" s="40" t="s">
        <v>166</v>
      </c>
    </row>
    <row r="87" ht="13.5">
      <c r="H87" s="40" t="s">
        <v>167</v>
      </c>
    </row>
    <row r="88" ht="13.5">
      <c r="H88" s="40" t="s">
        <v>168</v>
      </c>
    </row>
    <row r="89" ht="13.5">
      <c r="H89" s="40" t="s">
        <v>169</v>
      </c>
    </row>
    <row r="90" ht="13.5">
      <c r="H90" s="40" t="s">
        <v>170</v>
      </c>
    </row>
    <row r="91" ht="13.5">
      <c r="H91" s="40" t="s">
        <v>171</v>
      </c>
    </row>
    <row r="92" ht="13.5">
      <c r="H92" s="40" t="s">
        <v>172</v>
      </c>
    </row>
    <row r="93" ht="13.5">
      <c r="H93" s="40" t="s">
        <v>173</v>
      </c>
    </row>
    <row r="94" ht="13.5">
      <c r="H94" s="40" t="s">
        <v>174</v>
      </c>
    </row>
    <row r="95" ht="13.5">
      <c r="H95" s="40" t="s">
        <v>175</v>
      </c>
    </row>
    <row r="96" ht="13.5">
      <c r="H96" s="40" t="s">
        <v>176</v>
      </c>
    </row>
    <row r="97" ht="13.5">
      <c r="H97" s="40" t="s">
        <v>177</v>
      </c>
    </row>
    <row r="98" ht="13.5">
      <c r="H98" s="40" t="s">
        <v>178</v>
      </c>
    </row>
    <row r="99" ht="13.5">
      <c r="H99" s="40" t="s">
        <v>179</v>
      </c>
    </row>
    <row r="100" ht="13.5">
      <c r="H100" s="40" t="s">
        <v>180</v>
      </c>
    </row>
    <row r="101" ht="13.5">
      <c r="H101" s="40" t="s">
        <v>181</v>
      </c>
    </row>
    <row r="102" ht="13.5">
      <c r="H102" s="40" t="s">
        <v>182</v>
      </c>
    </row>
    <row r="103" ht="13.5">
      <c r="H103" s="40" t="s">
        <v>183</v>
      </c>
    </row>
    <row r="104" ht="13.5">
      <c r="H104" s="40" t="s">
        <v>184</v>
      </c>
    </row>
    <row r="105" ht="13.5">
      <c r="H105" s="40" t="s">
        <v>185</v>
      </c>
    </row>
    <row r="106" ht="13.5">
      <c r="H106" s="40" t="s">
        <v>186</v>
      </c>
    </row>
    <row r="107" ht="13.5">
      <c r="H107" s="40" t="s">
        <v>187</v>
      </c>
    </row>
    <row r="108" ht="13.5">
      <c r="H108" s="40" t="s">
        <v>188</v>
      </c>
    </row>
    <row r="109" ht="13.5">
      <c r="H109" s="40" t="s">
        <v>189</v>
      </c>
    </row>
    <row r="110" ht="13.5">
      <c r="H110" s="40" t="s">
        <v>190</v>
      </c>
    </row>
    <row r="111" ht="13.5">
      <c r="H111" s="40" t="s">
        <v>191</v>
      </c>
    </row>
    <row r="112" ht="13.5">
      <c r="H112" s="40" t="s">
        <v>192</v>
      </c>
    </row>
    <row r="113" ht="13.5">
      <c r="H113" s="40" t="s">
        <v>193</v>
      </c>
    </row>
    <row r="114" ht="13.5">
      <c r="H114" s="40" t="s">
        <v>194</v>
      </c>
    </row>
    <row r="115" ht="13.5">
      <c r="H115" s="40" t="s">
        <v>195</v>
      </c>
    </row>
    <row r="116" ht="13.5">
      <c r="H116" s="40" t="s">
        <v>196</v>
      </c>
    </row>
    <row r="117" ht="13.5">
      <c r="H117" s="40" t="s">
        <v>197</v>
      </c>
    </row>
    <row r="118" ht="13.5">
      <c r="H118" s="40" t="s">
        <v>198</v>
      </c>
    </row>
    <row r="119" ht="13.5">
      <c r="H119" s="40" t="s">
        <v>199</v>
      </c>
    </row>
    <row r="120" ht="13.5">
      <c r="H120" s="40" t="s">
        <v>200</v>
      </c>
    </row>
    <row r="121" ht="13.5">
      <c r="H121" s="40" t="s">
        <v>201</v>
      </c>
    </row>
    <row r="122" ht="13.5">
      <c r="H122" s="40" t="s">
        <v>202</v>
      </c>
    </row>
    <row r="123" ht="13.5">
      <c r="H123" s="40" t="s">
        <v>203</v>
      </c>
    </row>
    <row r="124" ht="13.5">
      <c r="H124" s="40" t="s">
        <v>204</v>
      </c>
    </row>
    <row r="125" ht="13.5">
      <c r="H125" s="40" t="s">
        <v>205</v>
      </c>
    </row>
    <row r="126" ht="13.5">
      <c r="H126" s="40" t="s">
        <v>206</v>
      </c>
    </row>
    <row r="127" ht="13.5">
      <c r="H127" s="40" t="s">
        <v>207</v>
      </c>
    </row>
    <row r="128" ht="13.5">
      <c r="H128" s="40" t="s">
        <v>208</v>
      </c>
    </row>
    <row r="129" ht="13.5">
      <c r="H129" s="40" t="s">
        <v>209</v>
      </c>
    </row>
    <row r="130" ht="13.5">
      <c r="H130" s="40" t="s">
        <v>210</v>
      </c>
    </row>
    <row r="131" ht="13.5">
      <c r="H131" s="40" t="s">
        <v>211</v>
      </c>
    </row>
    <row r="132" ht="13.5">
      <c r="H132" s="40" t="s">
        <v>212</v>
      </c>
    </row>
    <row r="133" ht="13.5">
      <c r="H133" s="40" t="s">
        <v>213</v>
      </c>
    </row>
    <row r="134" ht="13.5">
      <c r="H134" s="40" t="s">
        <v>214</v>
      </c>
    </row>
    <row r="135" ht="13.5">
      <c r="H135" s="40" t="s">
        <v>215</v>
      </c>
    </row>
    <row r="136" ht="13.5">
      <c r="H136" s="40" t="s">
        <v>216</v>
      </c>
    </row>
    <row r="137" ht="13.5">
      <c r="H137" s="40" t="s">
        <v>217</v>
      </c>
    </row>
    <row r="138" ht="13.5">
      <c r="H138" s="40" t="s">
        <v>218</v>
      </c>
    </row>
    <row r="139" ht="13.5">
      <c r="H139" s="40" t="s">
        <v>219</v>
      </c>
    </row>
    <row r="140" ht="13.5">
      <c r="H140" s="40" t="s">
        <v>220</v>
      </c>
    </row>
    <row r="141" ht="13.5">
      <c r="H141" s="40" t="s">
        <v>221</v>
      </c>
    </row>
    <row r="142" ht="13.5">
      <c r="H142" s="40" t="s">
        <v>222</v>
      </c>
    </row>
    <row r="143" ht="13.5">
      <c r="H143" s="40" t="s">
        <v>223</v>
      </c>
    </row>
    <row r="144" ht="13.5">
      <c r="H144" s="40" t="s">
        <v>224</v>
      </c>
    </row>
    <row r="145" ht="13.5">
      <c r="H145" s="40" t="s">
        <v>225</v>
      </c>
    </row>
    <row r="146" ht="13.5">
      <c r="H146" s="40" t="s">
        <v>226</v>
      </c>
    </row>
    <row r="147" ht="13.5">
      <c r="H147" s="40" t="s">
        <v>227</v>
      </c>
    </row>
    <row r="148" ht="13.5">
      <c r="H148" s="40" t="s">
        <v>228</v>
      </c>
    </row>
    <row r="149" ht="13.5">
      <c r="H149" s="40" t="s">
        <v>229</v>
      </c>
    </row>
    <row r="150" ht="13.5">
      <c r="H150" s="40" t="s">
        <v>230</v>
      </c>
    </row>
    <row r="151" ht="13.5">
      <c r="H151" s="40" t="s">
        <v>231</v>
      </c>
    </row>
    <row r="152" ht="13.5">
      <c r="H152" s="40" t="s">
        <v>232</v>
      </c>
    </row>
    <row r="153" ht="13.5">
      <c r="H153" s="40" t="s">
        <v>233</v>
      </c>
    </row>
    <row r="154" ht="13.5">
      <c r="H154" s="40" t="s">
        <v>234</v>
      </c>
    </row>
    <row r="155" ht="13.5">
      <c r="H155" s="40" t="s">
        <v>235</v>
      </c>
    </row>
    <row r="156" ht="13.5">
      <c r="H156" s="40" t="s">
        <v>236</v>
      </c>
    </row>
    <row r="157" ht="13.5">
      <c r="H157" s="40" t="s">
        <v>237</v>
      </c>
    </row>
    <row r="158" ht="13.5">
      <c r="H158" s="40" t="s">
        <v>238</v>
      </c>
    </row>
    <row r="159" ht="13.5">
      <c r="H159" s="40" t="s">
        <v>239</v>
      </c>
    </row>
    <row r="160" ht="13.5">
      <c r="H160" s="40" t="s">
        <v>240</v>
      </c>
    </row>
    <row r="161" ht="13.5">
      <c r="H161" s="40" t="s">
        <v>241</v>
      </c>
    </row>
    <row r="162" ht="13.5">
      <c r="H162" s="40" t="s">
        <v>242</v>
      </c>
    </row>
    <row r="163" ht="13.5">
      <c r="H163" s="40" t="s">
        <v>243</v>
      </c>
    </row>
    <row r="164" ht="13.5">
      <c r="H164" s="40" t="s">
        <v>244</v>
      </c>
    </row>
    <row r="165" ht="13.5">
      <c r="H165" s="40" t="s">
        <v>245</v>
      </c>
    </row>
    <row r="166" ht="13.5">
      <c r="H166" s="40" t="s">
        <v>246</v>
      </c>
    </row>
    <row r="167" ht="13.5">
      <c r="H167" s="40" t="s">
        <v>247</v>
      </c>
    </row>
    <row r="168" ht="13.5">
      <c r="H168" s="40" t="s">
        <v>248</v>
      </c>
    </row>
    <row r="169" ht="13.5">
      <c r="H169" s="40" t="s">
        <v>249</v>
      </c>
    </row>
    <row r="170" ht="13.5">
      <c r="H170" s="40" t="s">
        <v>250</v>
      </c>
    </row>
    <row r="171" ht="13.5">
      <c r="H171" s="40" t="s">
        <v>251</v>
      </c>
    </row>
    <row r="172" ht="13.5">
      <c r="H172" s="40" t="s">
        <v>252</v>
      </c>
    </row>
    <row r="173" ht="13.5">
      <c r="H173" s="40" t="s">
        <v>253</v>
      </c>
    </row>
    <row r="174" ht="13.5">
      <c r="H174" s="40" t="s">
        <v>254</v>
      </c>
    </row>
    <row r="175" ht="13.5">
      <c r="H175" s="40" t="s">
        <v>255</v>
      </c>
    </row>
    <row r="176" ht="13.5">
      <c r="H176" s="40" t="s">
        <v>256</v>
      </c>
    </row>
    <row r="177" ht="13.5">
      <c r="H177" s="40" t="s">
        <v>257</v>
      </c>
    </row>
    <row r="178" ht="13.5">
      <c r="H178" s="40" t="s">
        <v>258</v>
      </c>
    </row>
    <row r="179" ht="13.5">
      <c r="H179" s="40" t="s">
        <v>259</v>
      </c>
    </row>
  </sheetData>
  <sheetProtection/>
  <mergeCells count="10">
    <mergeCell ref="D23:D24"/>
    <mergeCell ref="B16:C16"/>
    <mergeCell ref="B27:C27"/>
    <mergeCell ref="B38:C38"/>
    <mergeCell ref="B26:C26"/>
    <mergeCell ref="B19:C19"/>
    <mergeCell ref="B23:C24"/>
    <mergeCell ref="B25:C25"/>
    <mergeCell ref="B34:C34"/>
    <mergeCell ref="B28:C28"/>
  </mergeCells>
  <dataValidations count="5">
    <dataValidation type="list" allowBlank="1" showInputMessage="1" showErrorMessage="1" sqref="D65536">
      <formula1>$P$15:$P$26</formula1>
    </dataValidation>
    <dataValidation type="list" allowBlank="1" showInputMessage="1" showErrorMessage="1" sqref="IV65534">
      <formula1>$K$15:$K$19</formula1>
    </dataValidation>
    <dataValidation type="list" allowBlank="1" showInputMessage="1" showErrorMessage="1" sqref="D65535">
      <formula1>$O$15:$O$26</formula1>
    </dataValidation>
    <dataValidation type="list" allowBlank="1" showInputMessage="1" showErrorMessage="1" sqref="IV65527 D65527">
      <formula1>$I$15:$I$17</formula1>
    </dataValidation>
    <dataValidation type="list" allowBlank="1" showInputMessage="1" showErrorMessage="1" sqref="IV65528:IV65532 D65528:D65532">
      <formula1>$H$15:$H$179</formula1>
    </dataValidation>
  </dataValidations>
  <hyperlinks>
    <hyperlink ref="D48" r:id="rId1" display="mnanclares@prosap.gov.ar"/>
    <hyperlink ref="D40" r:id="rId2" display="mnanclares@prosap.gov.ar"/>
    <hyperlink ref="D52" r:id="rId3" display="ramilo.diegonicolas@inta.gob.ar"/>
    <hyperlink ref="D56" r:id="rId4" display="socchi@minagri.gob.ar"/>
    <hyperlink ref="D60" r:id="rId5" display="ncastillo@ambiente.gov.ar"/>
    <hyperlink ref="D35" r:id="rId6" display="http://www.ucar.gob.ar/index.php/institucional/fondo-de-adaptacion-para-el-cambio-climatico"/>
    <hyperlink ref="D44" r:id="rId7" display="ldipietro@ambiente.gob.ar"/>
  </hyperlinks>
  <printOptions/>
  <pageMargins left="0.7" right="0.7" top="0.75" bottom="0.75" header="0.3" footer="0.3"/>
  <pageSetup horizontalDpi="600" verticalDpi="600" orientation="landscape" r:id="rId9"/>
  <drawing r:id="rId8"/>
</worksheet>
</file>

<file path=xl/worksheets/sheet2.xml><?xml version="1.0" encoding="utf-8"?>
<worksheet xmlns="http://schemas.openxmlformats.org/spreadsheetml/2006/main" xmlns:r="http://schemas.openxmlformats.org/officeDocument/2006/relationships">
  <dimension ref="A2:K59"/>
  <sheetViews>
    <sheetView showGridLines="0" zoomScalePageLayoutView="0" workbookViewId="0" topLeftCell="A34">
      <selection activeCell="H52" sqref="H52:H56"/>
    </sheetView>
  </sheetViews>
  <sheetFormatPr defaultColWidth="9.140625" defaultRowHeight="15"/>
  <cols>
    <col min="1" max="1" width="1.28515625" style="0" customWidth="1"/>
    <col min="2" max="2" width="1.8515625" style="0" customWidth="1"/>
    <col min="3" max="3" width="30.8515625" style="0" customWidth="1"/>
    <col min="4" max="4" width="35.57421875" style="0" bestFit="1" customWidth="1"/>
    <col min="5" max="5" width="17.8515625" style="0" customWidth="1"/>
    <col min="6" max="6" width="14.140625" style="0" bestFit="1" customWidth="1"/>
    <col min="7" max="7" width="25.57421875" style="0" customWidth="1"/>
    <col min="8" max="8" width="47.8515625" style="0" customWidth="1"/>
    <col min="9" max="9" width="47.00390625" style="0" customWidth="1"/>
    <col min="10" max="10" width="1.57421875" style="0" customWidth="1"/>
    <col min="11" max="11" width="12.140625" style="0" customWidth="1"/>
  </cols>
  <sheetData>
    <row r="1" ht="8.25" customHeight="1" thickBot="1"/>
    <row r="2" spans="2:10" ht="15" thickBot="1">
      <c r="B2" s="8"/>
      <c r="C2" s="9"/>
      <c r="D2" s="9"/>
      <c r="E2" s="9"/>
      <c r="F2" s="9"/>
      <c r="G2" s="9"/>
      <c r="H2" s="9"/>
      <c r="I2" s="9"/>
      <c r="J2" s="10"/>
    </row>
    <row r="3" spans="2:10" ht="20.25" thickBot="1">
      <c r="B3" s="11"/>
      <c r="C3" s="427" t="s">
        <v>260</v>
      </c>
      <c r="D3" s="428"/>
      <c r="E3" s="428"/>
      <c r="F3" s="428"/>
      <c r="G3" s="428"/>
      <c r="H3" s="428"/>
      <c r="I3" s="429"/>
      <c r="J3" s="2"/>
    </row>
    <row r="4" spans="2:10" ht="14.25">
      <c r="B4" s="430"/>
      <c r="C4" s="431"/>
      <c r="D4" s="431"/>
      <c r="E4" s="431"/>
      <c r="F4" s="431"/>
      <c r="G4" s="431"/>
      <c r="H4" s="431"/>
      <c r="I4" s="431"/>
      <c r="J4" s="2"/>
    </row>
    <row r="5" spans="2:10" ht="15.75" thickBot="1">
      <c r="B5" s="3"/>
      <c r="C5" s="432" t="s">
        <v>261</v>
      </c>
      <c r="D5" s="432"/>
      <c r="E5" s="432"/>
      <c r="F5" s="432"/>
      <c r="G5" s="432"/>
      <c r="H5" s="432"/>
      <c r="I5" s="432"/>
      <c r="J5" s="2"/>
    </row>
    <row r="6" spans="2:10" ht="15" thickBot="1">
      <c r="B6" s="3"/>
      <c r="C6" s="435" t="s">
        <v>262</v>
      </c>
      <c r="D6" s="435"/>
      <c r="E6" s="435"/>
      <c r="F6" s="435"/>
      <c r="G6" s="62"/>
      <c r="H6" s="16">
        <v>8</v>
      </c>
      <c r="I6" s="4"/>
      <c r="J6" s="2"/>
    </row>
    <row r="7" spans="2:10" ht="14.25">
      <c r="B7" s="3"/>
      <c r="C7" s="4"/>
      <c r="D7" s="5"/>
      <c r="E7" s="4"/>
      <c r="F7" s="4"/>
      <c r="G7" s="4"/>
      <c r="H7" s="4"/>
      <c r="I7" s="4"/>
      <c r="J7" s="2"/>
    </row>
    <row r="8" spans="2:10" ht="14.25">
      <c r="B8" s="3"/>
      <c r="C8" s="433" t="s">
        <v>263</v>
      </c>
      <c r="D8" s="433"/>
      <c r="E8" s="6"/>
      <c r="F8" s="6"/>
      <c r="G8" s="6"/>
      <c r="H8" s="6"/>
      <c r="I8" s="6"/>
      <c r="J8" s="2"/>
    </row>
    <row r="9" spans="2:10" ht="15" thickBot="1">
      <c r="B9" s="3"/>
      <c r="C9" s="433" t="s">
        <v>264</v>
      </c>
      <c r="D9" s="433"/>
      <c r="E9" s="433"/>
      <c r="F9" s="433"/>
      <c r="G9" s="433"/>
      <c r="H9" s="433"/>
      <c r="I9" s="433"/>
      <c r="J9" s="2"/>
    </row>
    <row r="10" spans="2:10" ht="42" thickBot="1">
      <c r="B10" s="3"/>
      <c r="C10" s="129" t="s">
        <v>265</v>
      </c>
      <c r="D10" s="130" t="s">
        <v>266</v>
      </c>
      <c r="E10" s="131" t="s">
        <v>267</v>
      </c>
      <c r="F10" s="131" t="s">
        <v>268</v>
      </c>
      <c r="G10" s="131" t="s">
        <v>269</v>
      </c>
      <c r="H10" s="132" t="s">
        <v>270</v>
      </c>
      <c r="I10" s="132" t="s">
        <v>271</v>
      </c>
      <c r="J10" s="2"/>
    </row>
    <row r="11" spans="2:11" ht="54.75" customHeight="1">
      <c r="B11" s="3"/>
      <c r="C11" s="123" t="s">
        <v>272</v>
      </c>
      <c r="D11" s="124" t="s">
        <v>273</v>
      </c>
      <c r="E11" s="125">
        <f>162666/13.47</f>
        <v>12076.169265033406</v>
      </c>
      <c r="F11" s="126" t="s">
        <v>274</v>
      </c>
      <c r="G11" s="127">
        <v>12076.17</v>
      </c>
      <c r="H11" s="128">
        <v>0</v>
      </c>
      <c r="I11" s="179" t="s">
        <v>275</v>
      </c>
      <c r="J11" s="2"/>
      <c r="K11" s="67"/>
    </row>
    <row r="12" spans="2:11" ht="34.5">
      <c r="B12" s="3"/>
      <c r="C12" s="119" t="s">
        <v>276</v>
      </c>
      <c r="D12" s="113" t="s">
        <v>277</v>
      </c>
      <c r="E12" s="63">
        <f>20386/15.34</f>
        <v>1328.9439374185138</v>
      </c>
      <c r="F12" s="99" t="s">
        <v>278</v>
      </c>
      <c r="G12" s="64">
        <v>1328.94</v>
      </c>
      <c r="H12" s="65">
        <v>0</v>
      </c>
      <c r="I12" s="180" t="s">
        <v>279</v>
      </c>
      <c r="J12" s="2"/>
      <c r="K12" s="67"/>
    </row>
    <row r="13" spans="2:11" ht="34.5">
      <c r="B13" s="3"/>
      <c r="C13" s="118" t="s">
        <v>280</v>
      </c>
      <c r="D13" s="113" t="s">
        <v>281</v>
      </c>
      <c r="E13" s="63">
        <f>90606/14.33</f>
        <v>6322.819260293091</v>
      </c>
      <c r="F13" s="99" t="s">
        <v>282</v>
      </c>
      <c r="G13" s="64">
        <f>(E13/6)*4</f>
        <v>4215.212840195394</v>
      </c>
      <c r="H13" s="65">
        <f>E13-G13</f>
        <v>2107.606420097697</v>
      </c>
      <c r="I13" s="180" t="s">
        <v>283</v>
      </c>
      <c r="J13" s="2"/>
      <c r="K13" s="67"/>
    </row>
    <row r="14" spans="2:11" ht="34.5">
      <c r="B14" s="3"/>
      <c r="C14" s="118" t="s">
        <v>284</v>
      </c>
      <c r="D14" s="113" t="s">
        <v>285</v>
      </c>
      <c r="E14" s="63">
        <f>130524/15.34</f>
        <v>8508.735332464146</v>
      </c>
      <c r="F14" s="100">
        <v>42552</v>
      </c>
      <c r="G14" s="64">
        <f>(E14/6)*3</f>
        <v>4254.367666232073</v>
      </c>
      <c r="H14" s="65">
        <f>E14/2</f>
        <v>4254.367666232073</v>
      </c>
      <c r="I14" s="180" t="s">
        <v>286</v>
      </c>
      <c r="J14" s="2"/>
      <c r="K14" s="67"/>
    </row>
    <row r="15" spans="2:11" ht="34.5">
      <c r="B15" s="3"/>
      <c r="C15" s="118" t="s">
        <v>287</v>
      </c>
      <c r="D15" s="113" t="s">
        <v>288</v>
      </c>
      <c r="E15" s="63">
        <f>113638/13.47</f>
        <v>8436.37713437268</v>
      </c>
      <c r="F15" s="99" t="s">
        <v>289</v>
      </c>
      <c r="G15" s="64">
        <f>E15-H15</f>
        <v>7177.927521969579</v>
      </c>
      <c r="H15" s="65">
        <f>16234/12.9</f>
        <v>1258.4496124031007</v>
      </c>
      <c r="I15" s="180" t="s">
        <v>290</v>
      </c>
      <c r="J15" s="2"/>
      <c r="K15" s="67"/>
    </row>
    <row r="16" spans="2:11" ht="34.5">
      <c r="B16" s="3"/>
      <c r="C16" s="118" t="s">
        <v>291</v>
      </c>
      <c r="D16" s="113" t="s">
        <v>292</v>
      </c>
      <c r="E16" s="63">
        <f>87270/15.28</f>
        <v>5711.387434554974</v>
      </c>
      <c r="F16" s="99" t="s">
        <v>293</v>
      </c>
      <c r="G16" s="64">
        <f>(E16/5)*2</f>
        <v>2284.5549738219897</v>
      </c>
      <c r="H16" s="65">
        <f>E16-G16</f>
        <v>3426.832460732984</v>
      </c>
      <c r="I16" s="180" t="s">
        <v>294</v>
      </c>
      <c r="J16" s="2"/>
      <c r="K16" s="67"/>
    </row>
    <row r="17" spans="2:11" ht="34.5">
      <c r="B17" s="3"/>
      <c r="C17" s="118" t="s">
        <v>295</v>
      </c>
      <c r="D17" s="113" t="s">
        <v>296</v>
      </c>
      <c r="E17" s="63">
        <f>78150/13.47</f>
        <v>5801.781737193764</v>
      </c>
      <c r="F17" s="99" t="s">
        <v>297</v>
      </c>
      <c r="G17" s="64">
        <v>5801.78</v>
      </c>
      <c r="H17" s="65">
        <v>0</v>
      </c>
      <c r="I17" s="180" t="s">
        <v>298</v>
      </c>
      <c r="J17" s="2"/>
      <c r="K17" s="67"/>
    </row>
    <row r="18" spans="2:11" ht="34.5">
      <c r="B18" s="3"/>
      <c r="C18" s="118" t="s">
        <v>299</v>
      </c>
      <c r="D18" s="113" t="s">
        <v>300</v>
      </c>
      <c r="E18" s="63">
        <f>125712/13.47</f>
        <v>9332.739420935412</v>
      </c>
      <c r="F18" s="99" t="s">
        <v>301</v>
      </c>
      <c r="G18" s="64">
        <f>E18-H18</f>
        <v>8270.878955819133</v>
      </c>
      <c r="H18" s="65">
        <f>13698/12.9</f>
        <v>1061.860465116279</v>
      </c>
      <c r="I18" s="180" t="s">
        <v>302</v>
      </c>
      <c r="J18" s="2"/>
      <c r="K18" s="67"/>
    </row>
    <row r="19" spans="2:11" ht="34.5">
      <c r="B19" s="3"/>
      <c r="C19" s="118" t="s">
        <v>303</v>
      </c>
      <c r="D19" s="113" t="s">
        <v>304</v>
      </c>
      <c r="E19" s="63">
        <f>130524/15.34</f>
        <v>8508.735332464146</v>
      </c>
      <c r="F19" s="100">
        <v>42552</v>
      </c>
      <c r="G19" s="64">
        <f>E19/2</f>
        <v>4254.367666232073</v>
      </c>
      <c r="H19" s="65">
        <f>E19/2</f>
        <v>4254.367666232073</v>
      </c>
      <c r="I19" s="180" t="s">
        <v>305</v>
      </c>
      <c r="J19" s="2"/>
      <c r="K19" s="67"/>
    </row>
    <row r="20" spans="2:11" ht="34.5">
      <c r="B20" s="3"/>
      <c r="C20" s="118" t="s">
        <v>306</v>
      </c>
      <c r="D20" s="113" t="s">
        <v>307</v>
      </c>
      <c r="E20" s="63">
        <f>97404/13.47</f>
        <v>7231.180400890868</v>
      </c>
      <c r="F20" s="99" t="s">
        <v>308</v>
      </c>
      <c r="G20" s="64">
        <v>7231.18</v>
      </c>
      <c r="H20" s="65">
        <v>0</v>
      </c>
      <c r="I20" s="180" t="s">
        <v>309</v>
      </c>
      <c r="J20" s="2"/>
      <c r="K20" s="67"/>
    </row>
    <row r="21" spans="2:11" ht="34.5">
      <c r="B21" s="3"/>
      <c r="C21" s="118" t="s">
        <v>310</v>
      </c>
      <c r="D21" s="113" t="s">
        <v>311</v>
      </c>
      <c r="E21" s="63">
        <f>122316/13.47</f>
        <v>9080.623608017817</v>
      </c>
      <c r="F21" s="99" t="s">
        <v>312</v>
      </c>
      <c r="G21" s="64">
        <v>9080.62</v>
      </c>
      <c r="H21" s="65">
        <v>0</v>
      </c>
      <c r="I21" s="180" t="s">
        <v>313</v>
      </c>
      <c r="J21" s="2"/>
      <c r="K21" s="67"/>
    </row>
    <row r="22" spans="2:11" ht="34.5">
      <c r="B22" s="3"/>
      <c r="C22" s="118" t="s">
        <v>314</v>
      </c>
      <c r="D22" s="113" t="s">
        <v>315</v>
      </c>
      <c r="E22" s="63">
        <f>176046/15.34</f>
        <v>11476.271186440677</v>
      </c>
      <c r="F22" s="99" t="s">
        <v>316</v>
      </c>
      <c r="G22" s="64">
        <v>5935.47</v>
      </c>
      <c r="H22" s="65">
        <f>E22/2</f>
        <v>5738.135593220339</v>
      </c>
      <c r="I22" s="180" t="s">
        <v>317</v>
      </c>
      <c r="J22" s="2"/>
      <c r="K22" s="67"/>
    </row>
    <row r="23" spans="2:11" ht="34.5">
      <c r="B23" s="3"/>
      <c r="C23" s="118" t="s">
        <v>318</v>
      </c>
      <c r="D23" s="114" t="s">
        <v>319</v>
      </c>
      <c r="E23" s="63">
        <f>162666/13.47</f>
        <v>12076.169265033406</v>
      </c>
      <c r="F23" s="100">
        <v>42370</v>
      </c>
      <c r="G23" s="64">
        <v>12076.17</v>
      </c>
      <c r="H23" s="65">
        <v>0</v>
      </c>
      <c r="I23" s="180" t="s">
        <v>320</v>
      </c>
      <c r="J23" s="2"/>
      <c r="K23" s="67"/>
    </row>
    <row r="24" spans="2:11" ht="34.5">
      <c r="B24" s="3"/>
      <c r="C24" s="118" t="s">
        <v>321</v>
      </c>
      <c r="D24" s="113" t="s">
        <v>322</v>
      </c>
      <c r="E24" s="63">
        <f>131376/13.47</f>
        <v>9753.229398663696</v>
      </c>
      <c r="F24" s="100">
        <v>42370</v>
      </c>
      <c r="G24" s="64">
        <v>9753.23</v>
      </c>
      <c r="H24" s="65">
        <v>0</v>
      </c>
      <c r="I24" s="180" t="s">
        <v>323</v>
      </c>
      <c r="J24" s="2"/>
      <c r="K24" s="66"/>
    </row>
    <row r="25" spans="2:11" ht="34.5" thickBot="1">
      <c r="B25" s="3"/>
      <c r="C25" s="133" t="s">
        <v>324</v>
      </c>
      <c r="D25" s="134" t="s">
        <v>325</v>
      </c>
      <c r="E25" s="135">
        <f>162666/13.47</f>
        <v>12076.169265033406</v>
      </c>
      <c r="F25" s="136">
        <v>42370</v>
      </c>
      <c r="G25" s="137">
        <v>12076.17</v>
      </c>
      <c r="H25" s="138">
        <v>0</v>
      </c>
      <c r="I25" s="181" t="s">
        <v>326</v>
      </c>
      <c r="J25" s="2"/>
      <c r="K25" s="66"/>
    </row>
    <row r="26" spans="2:10" ht="45.75">
      <c r="B26" s="3"/>
      <c r="C26" s="139" t="s">
        <v>327</v>
      </c>
      <c r="D26" s="140" t="s">
        <v>328</v>
      </c>
      <c r="E26" s="141">
        <v>18028</v>
      </c>
      <c r="F26" s="142">
        <v>42338</v>
      </c>
      <c r="G26" s="143">
        <v>19332</v>
      </c>
      <c r="H26" s="144"/>
      <c r="I26" s="179" t="s">
        <v>329</v>
      </c>
      <c r="J26" s="2"/>
    </row>
    <row r="27" spans="2:10" ht="91.5">
      <c r="B27" s="3"/>
      <c r="C27" s="120" t="s">
        <v>330</v>
      </c>
      <c r="D27" s="115" t="s">
        <v>331</v>
      </c>
      <c r="E27" s="105">
        <v>8757.33</v>
      </c>
      <c r="F27" s="102">
        <v>42495</v>
      </c>
      <c r="G27" s="104">
        <v>9775.63</v>
      </c>
      <c r="H27" s="145"/>
      <c r="I27" s="180" t="s">
        <v>332</v>
      </c>
      <c r="J27" s="2"/>
    </row>
    <row r="28" spans="2:10" ht="91.5">
      <c r="B28" s="3"/>
      <c r="C28" s="120" t="s">
        <v>333</v>
      </c>
      <c r="D28" s="115" t="s">
        <v>334</v>
      </c>
      <c r="E28" s="105">
        <v>2757.93</v>
      </c>
      <c r="F28" s="103">
        <v>42501</v>
      </c>
      <c r="G28" s="106">
        <v>3100</v>
      </c>
      <c r="H28" s="145"/>
      <c r="I28" s="180" t="s">
        <v>335</v>
      </c>
      <c r="J28" s="2"/>
    </row>
    <row r="29" spans="2:10" ht="91.5">
      <c r="B29" s="3"/>
      <c r="C29" s="120" t="s">
        <v>336</v>
      </c>
      <c r="D29" s="116" t="s">
        <v>337</v>
      </c>
      <c r="E29" s="105">
        <v>7380.56</v>
      </c>
      <c r="F29" s="102">
        <v>42507</v>
      </c>
      <c r="G29" s="106">
        <v>8238.76</v>
      </c>
      <c r="H29" s="146"/>
      <c r="I29" s="180" t="s">
        <v>338</v>
      </c>
      <c r="J29" s="2"/>
    </row>
    <row r="30" spans="2:10" ht="91.5">
      <c r="B30" s="3"/>
      <c r="C30" s="120" t="s">
        <v>339</v>
      </c>
      <c r="D30" s="116" t="s">
        <v>340</v>
      </c>
      <c r="E30" s="105">
        <v>131003.48</v>
      </c>
      <c r="F30" s="102">
        <v>42570</v>
      </c>
      <c r="G30" s="106">
        <v>131845.65</v>
      </c>
      <c r="H30" s="147"/>
      <c r="I30" s="180" t="s">
        <v>341</v>
      </c>
      <c r="J30" s="2"/>
    </row>
    <row r="31" spans="2:10" ht="22.5">
      <c r="B31" s="3"/>
      <c r="C31" s="120" t="s">
        <v>342</v>
      </c>
      <c r="D31" s="116" t="s">
        <v>343</v>
      </c>
      <c r="E31" s="105">
        <v>3953.64</v>
      </c>
      <c r="F31" s="102">
        <v>42592</v>
      </c>
      <c r="G31" s="106">
        <v>0</v>
      </c>
      <c r="H31" s="147"/>
      <c r="I31" s="180" t="s">
        <v>344</v>
      </c>
      <c r="J31" s="2"/>
    </row>
    <row r="32" spans="2:10" ht="160.5">
      <c r="B32" s="3"/>
      <c r="C32" s="120" t="s">
        <v>345</v>
      </c>
      <c r="D32" s="116" t="s">
        <v>346</v>
      </c>
      <c r="E32" s="105">
        <v>915539.09</v>
      </c>
      <c r="F32" s="102">
        <v>42592</v>
      </c>
      <c r="G32" s="106">
        <v>474992.17</v>
      </c>
      <c r="H32" s="148">
        <v>440546.92</v>
      </c>
      <c r="I32" s="180" t="s">
        <v>474</v>
      </c>
      <c r="J32" s="2"/>
    </row>
    <row r="33" spans="2:10" ht="14.25">
      <c r="B33" s="3"/>
      <c r="C33" s="120" t="s">
        <v>347</v>
      </c>
      <c r="D33" s="116" t="s">
        <v>348</v>
      </c>
      <c r="E33" s="105">
        <v>14091.01</v>
      </c>
      <c r="F33" s="102">
        <v>42600</v>
      </c>
      <c r="G33" s="106">
        <v>0</v>
      </c>
      <c r="H33" s="147"/>
      <c r="I33" s="180" t="s">
        <v>349</v>
      </c>
      <c r="J33" s="2"/>
    </row>
    <row r="34" spans="2:10" ht="91.5">
      <c r="B34" s="3"/>
      <c r="C34" s="120" t="s">
        <v>350</v>
      </c>
      <c r="D34" s="116" t="s">
        <v>351</v>
      </c>
      <c r="E34" s="105">
        <v>13928.59</v>
      </c>
      <c r="F34" s="102">
        <v>42600</v>
      </c>
      <c r="G34" s="106">
        <v>16250.02</v>
      </c>
      <c r="H34" s="147"/>
      <c r="I34" s="180" t="s">
        <v>352</v>
      </c>
      <c r="J34" s="2"/>
    </row>
    <row r="35" spans="2:10" ht="138">
      <c r="B35" s="3"/>
      <c r="C35" s="121" t="s">
        <v>353</v>
      </c>
      <c r="D35" s="115" t="s">
        <v>354</v>
      </c>
      <c r="E35" s="105">
        <v>5498</v>
      </c>
      <c r="F35" s="103">
        <v>42614</v>
      </c>
      <c r="G35" s="107">
        <v>4538.79</v>
      </c>
      <c r="H35" s="148">
        <v>959.21</v>
      </c>
      <c r="I35" s="180" t="s">
        <v>475</v>
      </c>
      <c r="J35" s="2"/>
    </row>
    <row r="36" spans="2:10" ht="91.5">
      <c r="B36" s="3"/>
      <c r="C36" s="121" t="s">
        <v>355</v>
      </c>
      <c r="D36" s="116" t="s">
        <v>356</v>
      </c>
      <c r="E36" s="108">
        <v>2507.04</v>
      </c>
      <c r="F36" s="102">
        <v>42614</v>
      </c>
      <c r="G36" s="109">
        <v>2759.69</v>
      </c>
      <c r="H36" s="146"/>
      <c r="I36" s="180" t="s">
        <v>357</v>
      </c>
      <c r="J36" s="2"/>
    </row>
    <row r="37" spans="2:10" ht="91.5">
      <c r="B37" s="3"/>
      <c r="C37" s="121" t="s">
        <v>358</v>
      </c>
      <c r="D37" s="116" t="s">
        <v>359</v>
      </c>
      <c r="E37" s="108">
        <v>25695.89</v>
      </c>
      <c r="F37" s="102">
        <v>42614</v>
      </c>
      <c r="G37" s="109">
        <v>28285.4</v>
      </c>
      <c r="H37" s="147"/>
      <c r="I37" s="180" t="s">
        <v>360</v>
      </c>
      <c r="J37" s="2"/>
    </row>
    <row r="38" spans="2:11" ht="138" thickBot="1">
      <c r="B38" s="3"/>
      <c r="C38" s="122" t="s">
        <v>361</v>
      </c>
      <c r="D38" s="117" t="s">
        <v>362</v>
      </c>
      <c r="E38" s="110">
        <v>46622.52</v>
      </c>
      <c r="F38" s="111">
        <v>42614</v>
      </c>
      <c r="G38" s="112">
        <v>27286.82</v>
      </c>
      <c r="H38" s="149">
        <v>19335.7</v>
      </c>
      <c r="I38" s="180" t="s">
        <v>476</v>
      </c>
      <c r="J38" s="2"/>
      <c r="K38" s="68"/>
    </row>
    <row r="39" spans="2:10" ht="37.5" customHeight="1">
      <c r="B39" s="3"/>
      <c r="C39" s="17" t="s">
        <v>363</v>
      </c>
      <c r="D39" s="17"/>
      <c r="E39" s="18"/>
      <c r="F39" s="19"/>
      <c r="G39" s="19"/>
      <c r="H39" s="18"/>
      <c r="I39" s="4"/>
      <c r="J39" s="2"/>
    </row>
    <row r="40" spans="2:10" ht="15.75" customHeight="1" thickBot="1">
      <c r="B40" s="3"/>
      <c r="C40" s="434" t="s">
        <v>364</v>
      </c>
      <c r="D40" s="434"/>
      <c r="E40" s="434"/>
      <c r="F40" s="15"/>
      <c r="G40" s="15"/>
      <c r="H40" s="15"/>
      <c r="I40" s="4"/>
      <c r="J40" s="2"/>
    </row>
    <row r="41" spans="2:10" ht="28.5" thickBot="1">
      <c r="B41" s="3"/>
      <c r="C41" s="157" t="s">
        <v>365</v>
      </c>
      <c r="D41" s="158" t="s">
        <v>366</v>
      </c>
      <c r="E41" s="158" t="s">
        <v>367</v>
      </c>
      <c r="F41" s="158" t="s">
        <v>368</v>
      </c>
      <c r="G41" s="158" t="s">
        <v>369</v>
      </c>
      <c r="H41" s="159" t="s">
        <v>370</v>
      </c>
      <c r="I41" s="4"/>
      <c r="J41" s="2"/>
    </row>
    <row r="42" spans="2:10" ht="87" thickBot="1">
      <c r="B42" s="3"/>
      <c r="C42" s="160" t="s">
        <v>371</v>
      </c>
      <c r="D42" s="161" t="s">
        <v>372</v>
      </c>
      <c r="E42" s="162">
        <v>18121.88</v>
      </c>
      <c r="F42" s="163">
        <v>18121.88</v>
      </c>
      <c r="G42" s="164" t="s">
        <v>373</v>
      </c>
      <c r="H42" s="183" t="s">
        <v>477</v>
      </c>
      <c r="I42" s="4"/>
      <c r="J42" s="2"/>
    </row>
    <row r="43" spans="2:10" ht="87" thickBot="1">
      <c r="B43" s="3"/>
      <c r="C43" s="160" t="s">
        <v>374</v>
      </c>
      <c r="D43" s="161" t="s">
        <v>375</v>
      </c>
      <c r="E43" s="165">
        <v>8757.33</v>
      </c>
      <c r="F43" s="166">
        <v>8757.33</v>
      </c>
      <c r="G43" s="164" t="s">
        <v>376</v>
      </c>
      <c r="H43" s="183" t="s">
        <v>478</v>
      </c>
      <c r="I43" s="4"/>
      <c r="J43" s="2"/>
    </row>
    <row r="44" spans="2:10" ht="87" thickBot="1">
      <c r="B44" s="3"/>
      <c r="C44" s="160" t="s">
        <v>377</v>
      </c>
      <c r="D44" s="161" t="s">
        <v>378</v>
      </c>
      <c r="E44" s="165">
        <v>2757.93</v>
      </c>
      <c r="F44" s="166">
        <v>2757.93</v>
      </c>
      <c r="G44" s="164" t="s">
        <v>379</v>
      </c>
      <c r="H44" s="183" t="s">
        <v>478</v>
      </c>
      <c r="I44" s="4"/>
      <c r="J44" s="2"/>
    </row>
    <row r="45" spans="2:10" ht="87" thickBot="1">
      <c r="B45" s="3"/>
      <c r="C45" s="160" t="s">
        <v>380</v>
      </c>
      <c r="D45" s="161" t="s">
        <v>381</v>
      </c>
      <c r="E45" s="165">
        <v>7380.56</v>
      </c>
      <c r="F45" s="166">
        <v>7380.56</v>
      </c>
      <c r="G45" s="164" t="s">
        <v>382</v>
      </c>
      <c r="H45" s="183" t="s">
        <v>479</v>
      </c>
      <c r="I45" s="4"/>
      <c r="J45" s="2"/>
    </row>
    <row r="46" spans="2:10" ht="130.5" thickBot="1">
      <c r="B46" s="3"/>
      <c r="C46" s="160" t="s">
        <v>383</v>
      </c>
      <c r="D46" s="161" t="s">
        <v>384</v>
      </c>
      <c r="E46" s="165">
        <v>131003.48</v>
      </c>
      <c r="F46" s="166">
        <v>131003.48</v>
      </c>
      <c r="G46" s="164" t="s">
        <v>385</v>
      </c>
      <c r="H46" s="184" t="s">
        <v>480</v>
      </c>
      <c r="I46" s="4"/>
      <c r="J46" s="2"/>
    </row>
    <row r="47" spans="2:10" ht="87" thickBot="1">
      <c r="B47" s="3"/>
      <c r="C47" s="160" t="s">
        <v>386</v>
      </c>
      <c r="D47" s="161" t="s">
        <v>387</v>
      </c>
      <c r="E47" s="165">
        <v>3953.64</v>
      </c>
      <c r="F47" s="166">
        <v>3953.64</v>
      </c>
      <c r="G47" s="164" t="s">
        <v>388</v>
      </c>
      <c r="H47" s="183" t="s">
        <v>481</v>
      </c>
      <c r="I47" s="4"/>
      <c r="J47" s="2"/>
    </row>
    <row r="48" spans="2:10" ht="43.5" thickBot="1">
      <c r="B48" s="3"/>
      <c r="C48" s="436" t="s">
        <v>389</v>
      </c>
      <c r="D48" s="169" t="s">
        <v>390</v>
      </c>
      <c r="E48" s="170">
        <v>399620</v>
      </c>
      <c r="F48" s="171"/>
      <c r="G48" s="172" t="s">
        <v>391</v>
      </c>
      <c r="H48" s="437" t="s">
        <v>483</v>
      </c>
      <c r="I48" s="4"/>
      <c r="J48" s="2"/>
    </row>
    <row r="49" spans="2:10" ht="43.5" thickBot="1">
      <c r="B49" s="3"/>
      <c r="C49" s="436"/>
      <c r="D49" s="155" t="s">
        <v>392</v>
      </c>
      <c r="E49" s="156">
        <v>915539.09</v>
      </c>
      <c r="F49" s="156">
        <v>915539.09</v>
      </c>
      <c r="G49" s="185" t="s">
        <v>482</v>
      </c>
      <c r="H49" s="438"/>
      <c r="I49" s="4"/>
      <c r="J49" s="2"/>
    </row>
    <row r="50" spans="2:10" ht="87" thickBot="1">
      <c r="B50" s="3"/>
      <c r="C50" s="160" t="s">
        <v>393</v>
      </c>
      <c r="D50" s="161" t="s">
        <v>394</v>
      </c>
      <c r="E50" s="165">
        <v>14091.01</v>
      </c>
      <c r="F50" s="167" t="s">
        <v>395</v>
      </c>
      <c r="G50" s="164" t="s">
        <v>396</v>
      </c>
      <c r="H50" s="183" t="s">
        <v>481</v>
      </c>
      <c r="I50" s="4"/>
      <c r="J50" s="2"/>
    </row>
    <row r="51" spans="2:10" ht="87" thickBot="1">
      <c r="B51" s="3"/>
      <c r="C51" s="160" t="s">
        <v>397</v>
      </c>
      <c r="D51" s="161" t="s">
        <v>398</v>
      </c>
      <c r="E51" s="166">
        <v>13928.59</v>
      </c>
      <c r="F51" s="166">
        <v>13928.59</v>
      </c>
      <c r="G51" s="164" t="s">
        <v>399</v>
      </c>
      <c r="H51" s="183" t="s">
        <v>478</v>
      </c>
      <c r="I51" s="4"/>
      <c r="J51" s="2"/>
    </row>
    <row r="52" spans="2:10" ht="30" customHeight="1" thickBot="1">
      <c r="B52" s="3"/>
      <c r="C52" s="436" t="s">
        <v>400</v>
      </c>
      <c r="D52" s="174" t="s">
        <v>401</v>
      </c>
      <c r="E52" s="175">
        <v>5498</v>
      </c>
      <c r="F52" s="175">
        <v>5498</v>
      </c>
      <c r="G52" s="186" t="s">
        <v>484</v>
      </c>
      <c r="H52" s="437" t="s">
        <v>485</v>
      </c>
      <c r="I52" s="4"/>
      <c r="J52" s="2"/>
    </row>
    <row r="53" spans="2:10" ht="15" thickBot="1">
      <c r="B53" s="3"/>
      <c r="C53" s="436"/>
      <c r="D53" s="153" t="s">
        <v>402</v>
      </c>
      <c r="E53" s="151">
        <v>2507.04</v>
      </c>
      <c r="F53" s="151">
        <v>2507.04</v>
      </c>
      <c r="G53" s="150" t="s">
        <v>403</v>
      </c>
      <c r="H53" s="438"/>
      <c r="I53" s="4"/>
      <c r="J53" s="2"/>
    </row>
    <row r="54" spans="2:10" ht="28.5" thickBot="1">
      <c r="B54" s="3"/>
      <c r="C54" s="436"/>
      <c r="D54" s="153" t="s">
        <v>404</v>
      </c>
      <c r="E54" s="151">
        <v>25695.89</v>
      </c>
      <c r="F54" s="151">
        <v>25695.89</v>
      </c>
      <c r="G54" s="187" t="s">
        <v>484</v>
      </c>
      <c r="H54" s="438"/>
      <c r="I54" s="4"/>
      <c r="J54" s="2"/>
    </row>
    <row r="55" spans="2:10" ht="29.25" thickBot="1">
      <c r="B55" s="3"/>
      <c r="C55" s="436"/>
      <c r="D55" s="101" t="s">
        <v>405</v>
      </c>
      <c r="E55" s="154">
        <v>1739</v>
      </c>
      <c r="F55" s="152"/>
      <c r="G55" s="150" t="s">
        <v>406</v>
      </c>
      <c r="H55" s="438"/>
      <c r="I55" s="4"/>
      <c r="J55" s="2"/>
    </row>
    <row r="56" spans="2:10" ht="29.25" thickBot="1">
      <c r="B56" s="3"/>
      <c r="C56" s="436"/>
      <c r="D56" s="176" t="s">
        <v>407</v>
      </c>
      <c r="E56" s="177">
        <v>2046</v>
      </c>
      <c r="F56" s="178"/>
      <c r="G56" s="173" t="s">
        <v>408</v>
      </c>
      <c r="H56" s="438"/>
      <c r="I56" s="4"/>
      <c r="J56" s="2"/>
    </row>
    <row r="57" spans="1:10" ht="116.25" thickBot="1">
      <c r="A57" t="s">
        <v>409</v>
      </c>
      <c r="B57" s="3"/>
      <c r="C57" s="160" t="s">
        <v>410</v>
      </c>
      <c r="D57" s="168" t="s">
        <v>411</v>
      </c>
      <c r="E57" s="166">
        <v>46622.52</v>
      </c>
      <c r="F57" s="166">
        <v>46622.52</v>
      </c>
      <c r="G57" s="164" t="s">
        <v>412</v>
      </c>
      <c r="H57" s="188" t="s">
        <v>486</v>
      </c>
      <c r="I57" s="4"/>
      <c r="J57" s="2"/>
    </row>
    <row r="58" spans="1:10" ht="14.25">
      <c r="A58" t="s">
        <v>413</v>
      </c>
      <c r="B58" s="3"/>
      <c r="C58" s="20"/>
      <c r="D58" s="20"/>
      <c r="E58" s="20"/>
      <c r="F58" s="20"/>
      <c r="G58" s="20"/>
      <c r="H58" s="20"/>
      <c r="I58" s="4"/>
      <c r="J58" s="2"/>
    </row>
    <row r="59" spans="2:10" ht="15" thickBot="1">
      <c r="B59" s="96"/>
      <c r="C59" s="95"/>
      <c r="D59" s="95"/>
      <c r="E59" s="95"/>
      <c r="F59" s="95"/>
      <c r="G59" s="95"/>
      <c r="H59" s="95"/>
      <c r="I59" s="97"/>
      <c r="J59" s="98"/>
    </row>
    <row r="63" ht="24" customHeight="1"/>
    <row r="64" ht="24" customHeight="1"/>
  </sheetData>
  <sheetProtection/>
  <mergeCells count="11">
    <mergeCell ref="C48:C49"/>
    <mergeCell ref="H48:H49"/>
    <mergeCell ref="C52:C56"/>
    <mergeCell ref="H52:H56"/>
    <mergeCell ref="C9:I9"/>
    <mergeCell ref="C3:I3"/>
    <mergeCell ref="B4:I4"/>
    <mergeCell ref="C5:I5"/>
    <mergeCell ref="C8:D8"/>
    <mergeCell ref="C40:E40"/>
    <mergeCell ref="C6:F6"/>
  </mergeCells>
  <printOptions/>
  <pageMargins left="0.2" right="0.21" top="0.17" bottom="0.17" header="0.17" footer="0.17"/>
  <pageSetup horizontalDpi="600" verticalDpi="600" orientation="landscape" r:id="rId1"/>
  <ignoredErrors>
    <ignoredError sqref="E24" formula="1"/>
  </ignoredErrors>
</worksheet>
</file>

<file path=xl/worksheets/sheet3.xml><?xml version="1.0" encoding="utf-8"?>
<worksheet xmlns="http://schemas.openxmlformats.org/spreadsheetml/2006/main" xmlns:r="http://schemas.openxmlformats.org/officeDocument/2006/relationships">
  <dimension ref="A2:H42"/>
  <sheetViews>
    <sheetView tabSelected="1" zoomScale="85" zoomScaleNormal="85" zoomScalePageLayoutView="0" workbookViewId="0" topLeftCell="B1">
      <selection activeCell="F22" sqref="F22"/>
    </sheetView>
  </sheetViews>
  <sheetFormatPr defaultColWidth="10.8515625" defaultRowHeight="15"/>
  <cols>
    <col min="1" max="1" width="5.57421875" style="0" customWidth="1"/>
    <col min="2" max="2" width="28.140625" style="0" customWidth="1"/>
    <col min="3" max="3" width="27.421875" style="0" customWidth="1"/>
    <col min="4" max="4" width="34.8515625" style="0" customWidth="1"/>
    <col min="5" max="6" width="21.7109375" style="0" customWidth="1"/>
    <col min="7" max="7" width="14.140625" style="0" customWidth="1"/>
    <col min="8" max="8" width="5.57421875" style="0" customWidth="1"/>
  </cols>
  <sheetData>
    <row r="1" ht="15" thickBot="1"/>
    <row r="2" spans="1:8" ht="15" thickBot="1">
      <c r="A2" s="323"/>
      <c r="B2" s="324"/>
      <c r="C2" s="324"/>
      <c r="D2" s="325"/>
      <c r="E2" s="325"/>
      <c r="F2" s="325"/>
      <c r="G2" s="325"/>
      <c r="H2" s="326"/>
    </row>
    <row r="3" spans="1:8" ht="20.25" thickBot="1">
      <c r="A3" s="327"/>
      <c r="B3" s="427" t="s">
        <v>712</v>
      </c>
      <c r="C3" s="428"/>
      <c r="D3" s="428"/>
      <c r="E3" s="428"/>
      <c r="F3" s="428"/>
      <c r="G3" s="429"/>
      <c r="H3" s="328"/>
    </row>
    <row r="4" spans="1:8" ht="14.25">
      <c r="A4" s="439"/>
      <c r="B4" s="440"/>
      <c r="C4" s="440"/>
      <c r="D4" s="440"/>
      <c r="E4" s="440"/>
      <c r="F4" s="440"/>
      <c r="G4" s="329"/>
      <c r="H4" s="328"/>
    </row>
    <row r="5" spans="1:8" ht="14.25">
      <c r="A5" s="330"/>
      <c r="B5" s="441"/>
      <c r="C5" s="441"/>
      <c r="D5" s="441"/>
      <c r="E5" s="441"/>
      <c r="F5" s="441"/>
      <c r="G5" s="329"/>
      <c r="H5" s="328"/>
    </row>
    <row r="6" spans="1:8" ht="14.25">
      <c r="A6" s="330"/>
      <c r="B6" s="331"/>
      <c r="C6" s="332"/>
      <c r="D6" s="333"/>
      <c r="E6" s="333"/>
      <c r="F6" s="329"/>
      <c r="G6" s="329"/>
      <c r="H6" s="328"/>
    </row>
    <row r="7" spans="1:8" ht="14.25">
      <c r="A7" s="330"/>
      <c r="B7" s="442" t="s">
        <v>683</v>
      </c>
      <c r="C7" s="442"/>
      <c r="D7" s="334"/>
      <c r="E7" s="334"/>
      <c r="F7" s="329"/>
      <c r="G7" s="329"/>
      <c r="H7" s="328"/>
    </row>
    <row r="8" spans="1:8" ht="15" thickBot="1">
      <c r="A8" s="330"/>
      <c r="B8" s="443" t="s">
        <v>684</v>
      </c>
      <c r="C8" s="443"/>
      <c r="D8" s="443"/>
      <c r="E8" s="443"/>
      <c r="F8" s="443"/>
      <c r="G8" s="329"/>
      <c r="H8" s="328"/>
    </row>
    <row r="9" spans="1:8" ht="27" customHeight="1" thickBot="1">
      <c r="A9" s="330"/>
      <c r="B9" s="442" t="s">
        <v>685</v>
      </c>
      <c r="C9" s="442"/>
      <c r="D9" s="444">
        <v>2350597</v>
      </c>
      <c r="E9" s="445"/>
      <c r="F9" s="446"/>
      <c r="G9" s="329"/>
      <c r="H9" s="328"/>
    </row>
    <row r="10" spans="1:8" ht="15" thickBot="1">
      <c r="A10" s="330"/>
      <c r="B10" s="442" t="s">
        <v>686</v>
      </c>
      <c r="C10" s="442"/>
      <c r="D10" s="447"/>
      <c r="E10" s="448"/>
      <c r="F10" s="449"/>
      <c r="G10" s="329"/>
      <c r="H10" s="328"/>
    </row>
    <row r="11" spans="1:8" ht="14.25">
      <c r="A11" s="330"/>
      <c r="B11" s="332"/>
      <c r="C11" s="332"/>
      <c r="D11" s="329"/>
      <c r="E11" s="329"/>
      <c r="F11" s="329"/>
      <c r="G11" s="329"/>
      <c r="H11" s="328"/>
    </row>
    <row r="12" spans="1:8" ht="15" thickBot="1">
      <c r="A12" s="330"/>
      <c r="B12" s="442" t="s">
        <v>687</v>
      </c>
      <c r="C12" s="442"/>
      <c r="D12" s="329"/>
      <c r="E12" s="329"/>
      <c r="F12" s="329"/>
      <c r="G12" s="329"/>
      <c r="H12" s="328"/>
    </row>
    <row r="13" spans="1:8" ht="32.25" customHeight="1">
      <c r="A13" s="330"/>
      <c r="B13" s="442" t="s">
        <v>688</v>
      </c>
      <c r="C13" s="442"/>
      <c r="D13" s="335" t="s">
        <v>689</v>
      </c>
      <c r="E13" s="336"/>
      <c r="F13" s="337" t="s">
        <v>690</v>
      </c>
      <c r="G13" s="329"/>
      <c r="H13" s="328"/>
    </row>
    <row r="14" spans="1:8" ht="84">
      <c r="A14" s="330"/>
      <c r="B14" s="332"/>
      <c r="C14" s="332"/>
      <c r="D14" s="450" t="s">
        <v>691</v>
      </c>
      <c r="E14" s="344" t="s">
        <v>692</v>
      </c>
      <c r="F14" s="338">
        <v>534667</v>
      </c>
      <c r="G14" s="329"/>
      <c r="H14" s="328"/>
    </row>
    <row r="15" spans="1:8" ht="126">
      <c r="A15" s="330"/>
      <c r="B15" s="332"/>
      <c r="C15" s="332"/>
      <c r="D15" s="451"/>
      <c r="E15" s="344" t="s">
        <v>693</v>
      </c>
      <c r="F15" s="338">
        <v>169752</v>
      </c>
      <c r="G15" s="329"/>
      <c r="H15" s="328"/>
    </row>
    <row r="16" spans="1:8" ht="84">
      <c r="A16" s="330"/>
      <c r="B16" s="332"/>
      <c r="C16" s="332"/>
      <c r="D16" s="451"/>
      <c r="E16" s="344" t="s">
        <v>694</v>
      </c>
      <c r="F16" s="338">
        <v>42828</v>
      </c>
      <c r="G16" s="329"/>
      <c r="H16" s="328"/>
    </row>
    <row r="17" spans="1:8" ht="69.75">
      <c r="A17" s="330"/>
      <c r="B17" s="332"/>
      <c r="C17" s="332"/>
      <c r="D17" s="450" t="s">
        <v>695</v>
      </c>
      <c r="E17" s="344" t="s">
        <v>696</v>
      </c>
      <c r="F17" s="338">
        <v>117565</v>
      </c>
      <c r="G17" s="329"/>
      <c r="H17" s="328"/>
    </row>
    <row r="18" spans="1:8" ht="84">
      <c r="A18" s="330"/>
      <c r="B18" s="332"/>
      <c r="C18" s="332"/>
      <c r="D18" s="451"/>
      <c r="E18" s="344" t="s">
        <v>697</v>
      </c>
      <c r="F18" s="338">
        <v>48240</v>
      </c>
      <c r="G18" s="329"/>
      <c r="H18" s="328"/>
    </row>
    <row r="19" spans="1:8" ht="126">
      <c r="A19" s="330"/>
      <c r="B19" s="332"/>
      <c r="C19" s="332"/>
      <c r="D19" s="450" t="s">
        <v>698</v>
      </c>
      <c r="E19" s="344" t="s">
        <v>699</v>
      </c>
      <c r="F19" s="338">
        <v>22355</v>
      </c>
      <c r="G19" s="329"/>
      <c r="H19" s="328"/>
    </row>
    <row r="20" spans="1:8" ht="153.75">
      <c r="A20" s="330"/>
      <c r="B20" s="332"/>
      <c r="C20" s="332"/>
      <c r="D20" s="451"/>
      <c r="E20" s="344" t="s">
        <v>700</v>
      </c>
      <c r="F20" s="338">
        <v>6782</v>
      </c>
      <c r="G20" s="329"/>
      <c r="H20" s="328"/>
    </row>
    <row r="21" spans="1:8" ht="15" thickBot="1">
      <c r="A21" s="330"/>
      <c r="B21" s="332"/>
      <c r="C21" s="332"/>
      <c r="D21" s="452" t="s">
        <v>701</v>
      </c>
      <c r="E21" s="453"/>
      <c r="F21" s="338">
        <v>21770</v>
      </c>
      <c r="G21" s="329"/>
      <c r="H21" s="328"/>
    </row>
    <row r="22" spans="1:8" ht="15" thickBot="1">
      <c r="A22" s="330"/>
      <c r="B22" s="332"/>
      <c r="C22" s="332"/>
      <c r="D22" s="339" t="s">
        <v>702</v>
      </c>
      <c r="E22" s="340"/>
      <c r="F22" s="341">
        <v>963958</v>
      </c>
      <c r="G22" s="329"/>
      <c r="H22" s="328"/>
    </row>
    <row r="23" spans="1:8" ht="14.25">
      <c r="A23" s="330"/>
      <c r="B23" s="332"/>
      <c r="C23" s="332"/>
      <c r="D23" s="329"/>
      <c r="E23" s="329"/>
      <c r="F23" s="329"/>
      <c r="G23" s="329"/>
      <c r="H23" s="328"/>
    </row>
    <row r="24" spans="1:8" ht="15" thickBot="1">
      <c r="A24" s="330"/>
      <c r="B24" s="442" t="s">
        <v>703</v>
      </c>
      <c r="C24" s="442"/>
      <c r="D24" s="329"/>
      <c r="E24" s="329"/>
      <c r="F24" s="329"/>
      <c r="G24" s="329"/>
      <c r="H24" s="328"/>
    </row>
    <row r="25" spans="1:8" ht="42">
      <c r="A25" s="330"/>
      <c r="B25" s="442" t="s">
        <v>704</v>
      </c>
      <c r="C25" s="442"/>
      <c r="D25" s="454" t="s">
        <v>689</v>
      </c>
      <c r="E25" s="455"/>
      <c r="F25" s="342" t="s">
        <v>705</v>
      </c>
      <c r="G25" s="343" t="s">
        <v>706</v>
      </c>
      <c r="H25" s="328"/>
    </row>
    <row r="26" spans="1:8" ht="84">
      <c r="A26" s="330"/>
      <c r="B26" s="332"/>
      <c r="C26" s="332"/>
      <c r="D26" s="450" t="s">
        <v>691</v>
      </c>
      <c r="E26" s="344" t="s">
        <v>692</v>
      </c>
      <c r="F26" s="345">
        <v>850000</v>
      </c>
      <c r="G26" s="346">
        <v>43009</v>
      </c>
      <c r="H26" s="328"/>
    </row>
    <row r="27" spans="1:8" ht="126">
      <c r="A27" s="330"/>
      <c r="B27" s="332"/>
      <c r="C27" s="332"/>
      <c r="D27" s="451"/>
      <c r="E27" s="344" t="s">
        <v>693</v>
      </c>
      <c r="F27" s="345">
        <v>400000</v>
      </c>
      <c r="G27" s="346">
        <v>43009</v>
      </c>
      <c r="H27" s="328"/>
    </row>
    <row r="28" spans="1:8" ht="84">
      <c r="A28" s="330"/>
      <c r="B28" s="332"/>
      <c r="C28" s="332"/>
      <c r="D28" s="451"/>
      <c r="E28" s="344" t="s">
        <v>694</v>
      </c>
      <c r="F28" s="345">
        <v>250000</v>
      </c>
      <c r="G28" s="346">
        <v>43009</v>
      </c>
      <c r="H28" s="328"/>
    </row>
    <row r="29" spans="1:8" ht="69.75">
      <c r="A29" s="330"/>
      <c r="B29" s="332"/>
      <c r="C29" s="332"/>
      <c r="D29" s="450" t="s">
        <v>695</v>
      </c>
      <c r="E29" s="344" t="s">
        <v>696</v>
      </c>
      <c r="F29" s="345">
        <v>550000</v>
      </c>
      <c r="G29" s="346">
        <v>43009</v>
      </c>
      <c r="H29" s="328"/>
    </row>
    <row r="30" spans="1:8" ht="84">
      <c r="A30" s="330"/>
      <c r="B30" s="332"/>
      <c r="C30" s="332"/>
      <c r="D30" s="451"/>
      <c r="E30" s="344" t="s">
        <v>697</v>
      </c>
      <c r="F30" s="345">
        <v>325000</v>
      </c>
      <c r="G30" s="346">
        <v>43009</v>
      </c>
      <c r="H30" s="328"/>
    </row>
    <row r="31" spans="1:8" ht="126">
      <c r="A31" s="330"/>
      <c r="B31" s="332"/>
      <c r="C31" s="332"/>
      <c r="D31" s="450" t="s">
        <v>698</v>
      </c>
      <c r="E31" s="344" t="s">
        <v>699</v>
      </c>
      <c r="F31" s="345">
        <v>125000</v>
      </c>
      <c r="G31" s="346">
        <v>43009</v>
      </c>
      <c r="H31" s="328"/>
    </row>
    <row r="32" spans="1:8" ht="153.75">
      <c r="A32" s="330"/>
      <c r="B32" s="332"/>
      <c r="C32" s="332"/>
      <c r="D32" s="451"/>
      <c r="E32" s="344" t="s">
        <v>700</v>
      </c>
      <c r="F32" s="345">
        <v>100000</v>
      </c>
      <c r="G32" s="346">
        <v>43009</v>
      </c>
      <c r="H32" s="328"/>
    </row>
    <row r="33" spans="1:8" ht="14.25">
      <c r="A33" s="330"/>
      <c r="B33" s="332"/>
      <c r="C33" s="332"/>
      <c r="D33" s="450" t="s">
        <v>701</v>
      </c>
      <c r="E33" s="456"/>
      <c r="F33" s="345">
        <v>50000</v>
      </c>
      <c r="G33" s="346">
        <v>43009</v>
      </c>
      <c r="H33" s="328"/>
    </row>
    <row r="34" spans="1:8" ht="15" thickBot="1">
      <c r="A34" s="330"/>
      <c r="B34" s="332"/>
      <c r="C34" s="332"/>
      <c r="D34" s="347" t="s">
        <v>702</v>
      </c>
      <c r="E34" s="348"/>
      <c r="F34" s="349">
        <f>+SUM(F26:F33)</f>
        <v>2650000</v>
      </c>
      <c r="G34" s="346">
        <v>43009</v>
      </c>
      <c r="H34" s="328"/>
    </row>
    <row r="35" spans="1:8" ht="14.25">
      <c r="A35" s="330"/>
      <c r="B35" s="332"/>
      <c r="C35" s="332"/>
      <c r="D35" s="329"/>
      <c r="E35" s="329"/>
      <c r="F35" s="329"/>
      <c r="G35" s="329"/>
      <c r="H35" s="328"/>
    </row>
    <row r="36" spans="1:8" ht="29.25" customHeight="1" thickBot="1">
      <c r="A36" s="330"/>
      <c r="B36" s="442" t="s">
        <v>707</v>
      </c>
      <c r="C36" s="442"/>
      <c r="D36" s="442"/>
      <c r="E36" s="442"/>
      <c r="F36" s="442"/>
      <c r="G36" s="350"/>
      <c r="H36" s="328"/>
    </row>
    <row r="37" spans="1:8" ht="33.75" customHeight="1" thickBot="1">
      <c r="A37" s="330"/>
      <c r="B37" s="442" t="s">
        <v>708</v>
      </c>
      <c r="C37" s="442"/>
      <c r="D37" s="457" t="s">
        <v>709</v>
      </c>
      <c r="E37" s="458"/>
      <c r="F37" s="459"/>
      <c r="G37" s="329"/>
      <c r="H37" s="328"/>
    </row>
    <row r="38" spans="1:8" ht="23.25" customHeight="1" thickBot="1">
      <c r="A38" s="330"/>
      <c r="B38" s="460"/>
      <c r="C38" s="460"/>
      <c r="D38" s="460"/>
      <c r="E38" s="460"/>
      <c r="F38" s="460"/>
      <c r="G38" s="329"/>
      <c r="H38" s="328"/>
    </row>
    <row r="39" spans="1:8" ht="27" customHeight="1" thickBot="1">
      <c r="A39" s="330"/>
      <c r="B39" s="442" t="s">
        <v>710</v>
      </c>
      <c r="C39" s="442"/>
      <c r="D39" s="461"/>
      <c r="E39" s="462"/>
      <c r="F39" s="463"/>
      <c r="G39" s="329"/>
      <c r="H39" s="328"/>
    </row>
    <row r="40" spans="1:8" ht="27.75" customHeight="1" thickBot="1">
      <c r="A40" s="330"/>
      <c r="B40" s="442" t="s">
        <v>711</v>
      </c>
      <c r="C40" s="442"/>
      <c r="D40" s="464" t="s">
        <v>709</v>
      </c>
      <c r="E40" s="465"/>
      <c r="F40" s="466"/>
      <c r="G40" s="329"/>
      <c r="H40" s="328"/>
    </row>
    <row r="41" spans="1:8" ht="14.25">
      <c r="A41" s="330"/>
      <c r="B41" s="332"/>
      <c r="C41" s="332"/>
      <c r="D41" s="329"/>
      <c r="E41" s="329"/>
      <c r="F41" s="329"/>
      <c r="G41" s="329"/>
      <c r="H41" s="328"/>
    </row>
    <row r="42" spans="1:8" ht="15" thickBot="1">
      <c r="A42" s="351"/>
      <c r="B42" s="467"/>
      <c r="C42" s="467"/>
      <c r="D42" s="352"/>
      <c r="E42" s="352"/>
      <c r="F42" s="353"/>
      <c r="G42" s="353"/>
      <c r="H42" s="354"/>
    </row>
  </sheetData>
  <sheetProtection/>
  <mergeCells count="31">
    <mergeCell ref="B38:F38"/>
    <mergeCell ref="B39:C39"/>
    <mergeCell ref="D39:F39"/>
    <mergeCell ref="B40:C40"/>
    <mergeCell ref="D40:F40"/>
    <mergeCell ref="B42:C42"/>
    <mergeCell ref="D29:D30"/>
    <mergeCell ref="D31:D32"/>
    <mergeCell ref="D33:E33"/>
    <mergeCell ref="B36:F36"/>
    <mergeCell ref="B37:C37"/>
    <mergeCell ref="D37:F37"/>
    <mergeCell ref="D19:D20"/>
    <mergeCell ref="D21:E21"/>
    <mergeCell ref="B24:C24"/>
    <mergeCell ref="B25:C25"/>
    <mergeCell ref="D25:E25"/>
    <mergeCell ref="D26:D28"/>
    <mergeCell ref="B10:C10"/>
    <mergeCell ref="D10:F10"/>
    <mergeCell ref="B12:C12"/>
    <mergeCell ref="B13:C13"/>
    <mergeCell ref="D14:D16"/>
    <mergeCell ref="D17:D18"/>
    <mergeCell ref="B3:G3"/>
    <mergeCell ref="A4:F4"/>
    <mergeCell ref="B5:F5"/>
    <mergeCell ref="B7:C7"/>
    <mergeCell ref="B8:F8"/>
    <mergeCell ref="B9:C9"/>
    <mergeCell ref="D9:F9"/>
  </mergeCells>
  <dataValidations count="1">
    <dataValidation type="whole" allowBlank="1" showInputMessage="1" showErrorMessage="1" sqref="D39:E39 D9:E9">
      <formula1>-999999999</formula1>
      <formula2>999999999</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P61"/>
  <sheetViews>
    <sheetView showGridLines="0" zoomScale="110" zoomScaleNormal="110" zoomScalePageLayoutView="0" workbookViewId="0" topLeftCell="A27">
      <selection activeCell="E12" sqref="E12:F12"/>
    </sheetView>
  </sheetViews>
  <sheetFormatPr defaultColWidth="9.140625" defaultRowHeight="15"/>
  <cols>
    <col min="1" max="2" width="1.8515625" style="0" customWidth="1"/>
    <col min="3" max="3" width="27.7109375" style="0" customWidth="1"/>
    <col min="4" max="4" width="16.00390625" style="0" bestFit="1" customWidth="1"/>
    <col min="5" max="5" width="25.140625" style="0" customWidth="1"/>
    <col min="6" max="6" width="74.140625" style="0" customWidth="1"/>
    <col min="7" max="7" width="2.00390625" style="0" customWidth="1"/>
    <col min="8" max="8" width="1.57421875" style="0" customWidth="1"/>
    <col min="9" max="9" width="47.57421875" style="0" customWidth="1"/>
  </cols>
  <sheetData>
    <row r="1" ht="15" thickBot="1"/>
    <row r="2" spans="2:7" ht="15" thickBot="1">
      <c r="B2" s="93"/>
      <c r="C2" s="92"/>
      <c r="D2" s="92"/>
      <c r="E2" s="92"/>
      <c r="F2" s="92"/>
      <c r="G2" s="91"/>
    </row>
    <row r="3" spans="2:7" ht="20.25" thickBot="1">
      <c r="B3" s="90"/>
      <c r="C3" s="427" t="s">
        <v>414</v>
      </c>
      <c r="D3" s="428"/>
      <c r="E3" s="428"/>
      <c r="F3" s="429"/>
      <c r="G3" s="79"/>
    </row>
    <row r="4" spans="2:7" ht="14.25">
      <c r="B4" s="495"/>
      <c r="C4" s="496"/>
      <c r="D4" s="496"/>
      <c r="E4" s="496"/>
      <c r="F4" s="496"/>
      <c r="G4" s="79"/>
    </row>
    <row r="5" spans="2:7" ht="14.25">
      <c r="B5" s="81"/>
      <c r="C5" s="497"/>
      <c r="D5" s="497"/>
      <c r="E5" s="497"/>
      <c r="F5" s="497"/>
      <c r="G5" s="79"/>
    </row>
    <row r="6" spans="2:7" ht="14.25">
      <c r="B6" s="81"/>
      <c r="C6" s="89"/>
      <c r="D6" s="80"/>
      <c r="E6" s="89"/>
      <c r="F6" s="80"/>
      <c r="G6" s="79"/>
    </row>
    <row r="7" spans="2:7" ht="14.25">
      <c r="B7" s="81"/>
      <c r="C7" s="498" t="s">
        <v>415</v>
      </c>
      <c r="D7" s="498"/>
      <c r="E7" s="88"/>
      <c r="F7" s="80"/>
      <c r="G7" s="79"/>
    </row>
    <row r="8" spans="2:7" ht="33" customHeight="1" thickBot="1">
      <c r="B8" s="81"/>
      <c r="C8" s="499" t="s">
        <v>416</v>
      </c>
      <c r="D8" s="499"/>
      <c r="E8" s="499"/>
      <c r="F8" s="499"/>
      <c r="G8" s="79"/>
    </row>
    <row r="9" spans="2:7" ht="15" thickBot="1">
      <c r="B9" s="81"/>
      <c r="C9" s="85" t="s">
        <v>417</v>
      </c>
      <c r="D9" s="84" t="s">
        <v>418</v>
      </c>
      <c r="E9" s="475" t="s">
        <v>419</v>
      </c>
      <c r="F9" s="476"/>
      <c r="G9" s="79"/>
    </row>
    <row r="10" spans="2:7" ht="93.75" customHeight="1">
      <c r="B10" s="81"/>
      <c r="C10" s="83" t="s">
        <v>420</v>
      </c>
      <c r="D10" s="83" t="s">
        <v>421</v>
      </c>
      <c r="E10" s="483" t="s">
        <v>422</v>
      </c>
      <c r="F10" s="484"/>
      <c r="G10" s="79"/>
    </row>
    <row r="11" spans="2:7" ht="73.5" customHeight="1">
      <c r="B11" s="81"/>
      <c r="C11" s="82" t="s">
        <v>423</v>
      </c>
      <c r="D11" s="82" t="s">
        <v>424</v>
      </c>
      <c r="E11" s="485" t="s">
        <v>425</v>
      </c>
      <c r="F11" s="486"/>
      <c r="G11" s="79"/>
    </row>
    <row r="12" spans="2:7" ht="376.5" customHeight="1">
      <c r="B12" s="81"/>
      <c r="C12" s="82" t="s">
        <v>426</v>
      </c>
      <c r="D12" s="87" t="s">
        <v>427</v>
      </c>
      <c r="E12" s="485" t="s">
        <v>713</v>
      </c>
      <c r="F12" s="486"/>
      <c r="G12" s="79"/>
    </row>
    <row r="13" spans="2:7" ht="72.75" customHeight="1">
      <c r="B13" s="81"/>
      <c r="C13" s="82" t="s">
        <v>428</v>
      </c>
      <c r="D13" s="86" t="s">
        <v>429</v>
      </c>
      <c r="E13" s="485" t="s">
        <v>430</v>
      </c>
      <c r="F13" s="486"/>
      <c r="G13" s="79"/>
    </row>
    <row r="14" spans="2:7" ht="55.5">
      <c r="B14" s="81"/>
      <c r="C14" s="82" t="s">
        <v>431</v>
      </c>
      <c r="D14" s="82" t="s">
        <v>432</v>
      </c>
      <c r="E14" s="485" t="s">
        <v>433</v>
      </c>
      <c r="F14" s="486"/>
      <c r="G14" s="79"/>
    </row>
    <row r="15" spans="2:7" ht="147.75" customHeight="1">
      <c r="B15" s="81"/>
      <c r="C15" s="82" t="s">
        <v>434</v>
      </c>
      <c r="D15" s="82" t="s">
        <v>435</v>
      </c>
      <c r="E15" s="485" t="s">
        <v>436</v>
      </c>
      <c r="F15" s="486"/>
      <c r="G15" s="79"/>
    </row>
    <row r="16" spans="2:7" ht="114.75" customHeight="1">
      <c r="B16" s="81"/>
      <c r="C16" s="82" t="s">
        <v>437</v>
      </c>
      <c r="D16" s="86" t="s">
        <v>438</v>
      </c>
      <c r="E16" s="485" t="s">
        <v>487</v>
      </c>
      <c r="F16" s="486"/>
      <c r="G16" s="79" t="s">
        <v>439</v>
      </c>
    </row>
    <row r="17" spans="2:7" ht="91.5" customHeight="1">
      <c r="B17" s="81"/>
      <c r="C17" s="182" t="s">
        <v>440</v>
      </c>
      <c r="D17" s="182" t="s">
        <v>441</v>
      </c>
      <c r="E17" s="485" t="s">
        <v>442</v>
      </c>
      <c r="F17" s="486"/>
      <c r="G17" s="79"/>
    </row>
    <row r="18" spans="2:7" ht="120.75" customHeight="1">
      <c r="B18" s="81"/>
      <c r="C18" s="182" t="s">
        <v>443</v>
      </c>
      <c r="D18" s="182" t="s">
        <v>444</v>
      </c>
      <c r="E18" s="485" t="s">
        <v>488</v>
      </c>
      <c r="F18" s="486"/>
      <c r="G18" s="79"/>
    </row>
    <row r="19" spans="2:7" ht="258" customHeight="1">
      <c r="B19" s="81"/>
      <c r="C19" s="182" t="s">
        <v>445</v>
      </c>
      <c r="D19" s="182" t="s">
        <v>446</v>
      </c>
      <c r="E19" s="485" t="s">
        <v>447</v>
      </c>
      <c r="F19" s="486"/>
      <c r="G19" s="79"/>
    </row>
    <row r="20" spans="2:7" ht="12" customHeight="1">
      <c r="B20" s="81"/>
      <c r="C20" s="80"/>
      <c r="D20" s="80"/>
      <c r="E20" s="80"/>
      <c r="F20" s="80"/>
      <c r="G20" s="79"/>
    </row>
    <row r="21" spans="2:7" ht="14.25">
      <c r="B21" s="81"/>
      <c r="C21" s="489" t="s">
        <v>448</v>
      </c>
      <c r="D21" s="489"/>
      <c r="E21" s="489"/>
      <c r="F21" s="489"/>
      <c r="G21" s="79"/>
    </row>
    <row r="22" spans="2:7" ht="18" customHeight="1" thickBot="1">
      <c r="B22" s="81"/>
      <c r="C22" s="490" t="s">
        <v>449</v>
      </c>
      <c r="D22" s="490"/>
      <c r="E22" s="490"/>
      <c r="F22" s="490"/>
      <c r="G22" s="79"/>
    </row>
    <row r="23" spans="2:7" ht="15" thickBot="1">
      <c r="B23" s="81"/>
      <c r="C23" s="85" t="s">
        <v>450</v>
      </c>
      <c r="D23" s="84" t="s">
        <v>451</v>
      </c>
      <c r="E23" s="475" t="s">
        <v>452</v>
      </c>
      <c r="F23" s="476"/>
      <c r="G23" s="79"/>
    </row>
    <row r="24" spans="2:16" ht="123.75" customHeight="1">
      <c r="B24" s="81"/>
      <c r="C24" s="83" t="s">
        <v>453</v>
      </c>
      <c r="D24" s="83" t="s">
        <v>454</v>
      </c>
      <c r="E24" s="477" t="s">
        <v>455</v>
      </c>
      <c r="F24" s="478"/>
      <c r="G24" s="79"/>
      <c r="I24" s="69"/>
      <c r="J24" s="69"/>
      <c r="K24" s="69"/>
      <c r="L24" s="69"/>
      <c r="M24" s="69"/>
      <c r="N24" s="69"/>
      <c r="O24" s="69"/>
      <c r="P24" s="69"/>
    </row>
    <row r="25" spans="2:16" ht="147" customHeight="1">
      <c r="B25" s="81"/>
      <c r="C25" s="83" t="s">
        <v>456</v>
      </c>
      <c r="D25" s="83" t="s">
        <v>457</v>
      </c>
      <c r="E25" s="481" t="s">
        <v>458</v>
      </c>
      <c r="F25" s="482"/>
      <c r="G25" s="79"/>
      <c r="I25" s="69"/>
      <c r="J25" s="69"/>
      <c r="K25" s="69"/>
      <c r="L25" s="69"/>
      <c r="M25" s="69"/>
      <c r="N25" s="69"/>
      <c r="O25" s="69"/>
      <c r="P25" s="69"/>
    </row>
    <row r="26" spans="2:16" ht="142.5" customHeight="1">
      <c r="B26" s="81"/>
      <c r="C26" s="83" t="s">
        <v>459</v>
      </c>
      <c r="D26" s="83" t="s">
        <v>460</v>
      </c>
      <c r="E26" s="481" t="s">
        <v>489</v>
      </c>
      <c r="F26" s="482"/>
      <c r="G26" s="79"/>
      <c r="I26" s="69"/>
      <c r="J26" s="69"/>
      <c r="K26" s="69"/>
      <c r="L26" s="69"/>
      <c r="M26" s="69"/>
      <c r="N26" s="69"/>
      <c r="O26" s="69"/>
      <c r="P26" s="69"/>
    </row>
    <row r="27" spans="2:16" ht="127.5" customHeight="1">
      <c r="B27" s="81"/>
      <c r="C27" s="83" t="s">
        <v>461</v>
      </c>
      <c r="D27" s="83" t="s">
        <v>462</v>
      </c>
      <c r="E27" s="481" t="s">
        <v>463</v>
      </c>
      <c r="F27" s="482"/>
      <c r="G27" s="79"/>
      <c r="I27" s="69"/>
      <c r="J27" s="69"/>
      <c r="K27" s="69"/>
      <c r="L27" s="69"/>
      <c r="M27" s="69"/>
      <c r="N27" s="69"/>
      <c r="O27" s="69"/>
      <c r="P27" s="69"/>
    </row>
    <row r="28" spans="2:16" ht="54" customHeight="1">
      <c r="B28" s="81"/>
      <c r="C28" s="82" t="s">
        <v>464</v>
      </c>
      <c r="D28" s="82" t="s">
        <v>465</v>
      </c>
      <c r="E28" s="481" t="s">
        <v>466</v>
      </c>
      <c r="F28" s="482"/>
      <c r="G28" s="79"/>
      <c r="I28" s="69"/>
      <c r="J28" s="69"/>
      <c r="K28" s="69"/>
      <c r="L28" s="69"/>
      <c r="M28" s="69"/>
      <c r="N28" s="69"/>
      <c r="O28" s="69"/>
      <c r="P28" s="69"/>
    </row>
    <row r="29" spans="2:7" ht="69.75">
      <c r="B29" s="81"/>
      <c r="C29" s="72" t="s">
        <v>467</v>
      </c>
      <c r="D29" s="72" t="s">
        <v>468</v>
      </c>
      <c r="E29" s="493" t="s">
        <v>490</v>
      </c>
      <c r="F29" s="494"/>
      <c r="G29" s="79"/>
    </row>
    <row r="30" spans="2:7" ht="14.25">
      <c r="B30" s="81"/>
      <c r="C30" s="80"/>
      <c r="D30" s="80"/>
      <c r="E30" s="80"/>
      <c r="F30" s="80"/>
      <c r="G30" s="79"/>
    </row>
    <row r="31" spans="2:7" ht="1.5" customHeight="1">
      <c r="B31" s="81"/>
      <c r="C31" s="80"/>
      <c r="D31" s="80"/>
      <c r="E31" s="80"/>
      <c r="F31" s="80"/>
      <c r="G31" s="79"/>
    </row>
    <row r="32" spans="2:7" ht="31.5" customHeight="1">
      <c r="B32" s="81"/>
      <c r="C32" s="488" t="s">
        <v>469</v>
      </c>
      <c r="D32" s="488"/>
      <c r="E32" s="488"/>
      <c r="F32" s="488"/>
      <c r="G32" s="79"/>
    </row>
    <row r="33" spans="2:7" ht="19.5" customHeight="1" thickBot="1">
      <c r="B33" s="81"/>
      <c r="C33" s="479" t="s">
        <v>470</v>
      </c>
      <c r="D33" s="479"/>
      <c r="E33" s="480"/>
      <c r="F33" s="480"/>
      <c r="G33" s="79"/>
    </row>
    <row r="34" spans="2:13" ht="51" customHeight="1" thickBot="1">
      <c r="B34" s="81"/>
      <c r="C34" s="472"/>
      <c r="D34" s="473"/>
      <c r="E34" s="473"/>
      <c r="F34" s="474"/>
      <c r="G34" s="79"/>
      <c r="I34" s="487"/>
      <c r="J34" s="487"/>
      <c r="K34" s="487"/>
      <c r="L34" s="487"/>
      <c r="M34" s="487"/>
    </row>
    <row r="35" spans="2:7" ht="14.25">
      <c r="B35" s="81"/>
      <c r="C35" s="80"/>
      <c r="D35" s="80"/>
      <c r="E35" s="80"/>
      <c r="F35" s="80"/>
      <c r="G35" s="79"/>
    </row>
    <row r="36" spans="2:7" ht="14.25">
      <c r="B36" s="81"/>
      <c r="C36" s="80"/>
      <c r="D36" s="80"/>
      <c r="E36" s="80"/>
      <c r="F36" s="80"/>
      <c r="G36" s="79"/>
    </row>
    <row r="37" spans="2:7" ht="14.25">
      <c r="B37" s="81"/>
      <c r="C37" s="80"/>
      <c r="D37" s="80"/>
      <c r="E37" s="80"/>
      <c r="F37" s="80"/>
      <c r="G37" s="79"/>
    </row>
    <row r="38" spans="2:7" ht="15" thickBot="1">
      <c r="B38" s="78"/>
      <c r="C38" s="77"/>
      <c r="D38" s="77"/>
      <c r="E38" s="77"/>
      <c r="F38" s="77"/>
      <c r="G38" s="76"/>
    </row>
    <row r="39" spans="2:7" ht="14.25">
      <c r="B39" s="75"/>
      <c r="C39" s="75"/>
      <c r="D39" s="75"/>
      <c r="E39" s="75"/>
      <c r="F39" s="75"/>
      <c r="G39" s="75"/>
    </row>
    <row r="40" spans="2:7" ht="14.25">
      <c r="B40" s="75"/>
      <c r="C40" s="75"/>
      <c r="D40" s="75"/>
      <c r="E40" s="75"/>
      <c r="F40" s="75"/>
      <c r="G40" s="75"/>
    </row>
    <row r="41" spans="2:7" ht="14.25">
      <c r="B41" s="75"/>
      <c r="C41" s="75"/>
      <c r="D41" s="75"/>
      <c r="E41" s="75"/>
      <c r="F41" s="75"/>
      <c r="G41" s="75"/>
    </row>
    <row r="42" spans="2:7" ht="14.25">
      <c r="B42" s="75"/>
      <c r="C42" s="75"/>
      <c r="D42" s="75"/>
      <c r="E42" s="75"/>
      <c r="F42" s="75"/>
      <c r="G42" s="75"/>
    </row>
    <row r="43" spans="2:7" ht="14.25">
      <c r="B43" s="75"/>
      <c r="C43" s="75"/>
      <c r="D43" s="75"/>
      <c r="E43" s="75"/>
      <c r="F43" s="75"/>
      <c r="G43" s="75"/>
    </row>
    <row r="44" spans="2:7" ht="14.25">
      <c r="B44" s="75"/>
      <c r="C44" s="75"/>
      <c r="D44" s="75"/>
      <c r="E44" s="75"/>
      <c r="F44" s="75"/>
      <c r="G44" s="75"/>
    </row>
    <row r="45" spans="2:7" ht="14.25">
      <c r="B45" s="75"/>
      <c r="C45" s="470"/>
      <c r="D45" s="470"/>
      <c r="E45" s="1"/>
      <c r="F45" s="75"/>
      <c r="G45" s="75"/>
    </row>
    <row r="46" spans="2:7" ht="14.25">
      <c r="B46" s="75"/>
      <c r="C46" s="470"/>
      <c r="D46" s="470"/>
      <c r="E46" s="1"/>
      <c r="F46" s="75"/>
      <c r="G46" s="75"/>
    </row>
    <row r="47" spans="2:7" ht="14.25">
      <c r="B47" s="75"/>
      <c r="C47" s="492"/>
      <c r="D47" s="492"/>
      <c r="E47" s="492"/>
      <c r="F47" s="492"/>
      <c r="G47" s="75"/>
    </row>
    <row r="48" spans="2:7" ht="14.25">
      <c r="B48" s="75"/>
      <c r="C48" s="468"/>
      <c r="D48" s="468"/>
      <c r="E48" s="471"/>
      <c r="F48" s="471"/>
      <c r="G48" s="75"/>
    </row>
    <row r="49" spans="2:7" ht="14.25">
      <c r="B49" s="75"/>
      <c r="C49" s="468"/>
      <c r="D49" s="468"/>
      <c r="E49" s="469"/>
      <c r="F49" s="469"/>
      <c r="G49" s="75"/>
    </row>
    <row r="50" spans="2:7" ht="14.25">
      <c r="B50" s="75"/>
      <c r="C50" s="75"/>
      <c r="D50" s="75"/>
      <c r="E50" s="75"/>
      <c r="F50" s="75"/>
      <c r="G50" s="75"/>
    </row>
    <row r="51" spans="2:7" ht="14.25">
      <c r="B51" s="75"/>
      <c r="C51" s="470"/>
      <c r="D51" s="470"/>
      <c r="E51" s="1"/>
      <c r="F51" s="75"/>
      <c r="G51" s="75"/>
    </row>
    <row r="52" spans="2:7" ht="14.25">
      <c r="B52" s="75"/>
      <c r="C52" s="470"/>
      <c r="D52" s="470"/>
      <c r="E52" s="491"/>
      <c r="F52" s="491"/>
      <c r="G52" s="75"/>
    </row>
    <row r="53" spans="2:7" ht="14.25">
      <c r="B53" s="75"/>
      <c r="C53" s="1"/>
      <c r="D53" s="1"/>
      <c r="E53" s="1"/>
      <c r="F53" s="1"/>
      <c r="G53" s="75"/>
    </row>
    <row r="54" spans="2:7" ht="14.25">
      <c r="B54" s="75"/>
      <c r="C54" s="468"/>
      <c r="D54" s="468"/>
      <c r="E54" s="471"/>
      <c r="F54" s="471"/>
      <c r="G54" s="75"/>
    </row>
    <row r="55" spans="2:7" ht="14.25">
      <c r="B55" s="75"/>
      <c r="C55" s="468"/>
      <c r="D55" s="468"/>
      <c r="E55" s="469"/>
      <c r="F55" s="469"/>
      <c r="G55" s="75"/>
    </row>
    <row r="56" spans="2:7" ht="14.25">
      <c r="B56" s="75"/>
      <c r="C56" s="75"/>
      <c r="D56" s="75"/>
      <c r="E56" s="75"/>
      <c r="F56" s="75"/>
      <c r="G56" s="75"/>
    </row>
    <row r="57" spans="2:7" ht="14.25">
      <c r="B57" s="75"/>
      <c r="C57" s="470"/>
      <c r="D57" s="470"/>
      <c r="E57" s="75"/>
      <c r="F57" s="75"/>
      <c r="G57" s="75"/>
    </row>
    <row r="58" spans="2:7" ht="14.25">
      <c r="B58" s="75"/>
      <c r="C58" s="470"/>
      <c r="D58" s="470"/>
      <c r="E58" s="469"/>
      <c r="F58" s="469"/>
      <c r="G58" s="75"/>
    </row>
    <row r="59" spans="2:7" ht="14.25">
      <c r="B59" s="75"/>
      <c r="C59" s="468"/>
      <c r="D59" s="468"/>
      <c r="E59" s="469"/>
      <c r="F59" s="469"/>
      <c r="G59" s="75"/>
    </row>
    <row r="60" spans="2:7" ht="14.25">
      <c r="B60" s="75"/>
      <c r="C60" s="74"/>
      <c r="D60" s="75"/>
      <c r="E60" s="74"/>
      <c r="F60" s="75"/>
      <c r="G60" s="75"/>
    </row>
    <row r="61" spans="2:7" ht="14.25">
      <c r="B61" s="75"/>
      <c r="C61" s="74"/>
      <c r="D61" s="74"/>
      <c r="E61" s="74"/>
      <c r="F61" s="74"/>
      <c r="G61" s="73"/>
    </row>
  </sheetData>
  <sheetProtection/>
  <mergeCells count="48">
    <mergeCell ref="E29:F29"/>
    <mergeCell ref="E18:F18"/>
    <mergeCell ref="E19:F19"/>
    <mergeCell ref="E15:F15"/>
    <mergeCell ref="B4:F4"/>
    <mergeCell ref="C5:F5"/>
    <mergeCell ref="C7:D7"/>
    <mergeCell ref="C8:F8"/>
    <mergeCell ref="E9:F9"/>
    <mergeCell ref="I34:M34"/>
    <mergeCell ref="E14:F14"/>
    <mergeCell ref="C32:F32"/>
    <mergeCell ref="C21:F21"/>
    <mergeCell ref="C22:F22"/>
    <mergeCell ref="C52:D52"/>
    <mergeCell ref="E52:F52"/>
    <mergeCell ref="C51:D51"/>
    <mergeCell ref="C47:F47"/>
    <mergeCell ref="C48:D48"/>
    <mergeCell ref="E49:F49"/>
    <mergeCell ref="C49:D49"/>
    <mergeCell ref="E25:F25"/>
    <mergeCell ref="E26:F26"/>
    <mergeCell ref="E10:F10"/>
    <mergeCell ref="E11:F11"/>
    <mergeCell ref="E12:F12"/>
    <mergeCell ref="E13:F13"/>
    <mergeCell ref="E16:F16"/>
    <mergeCell ref="E17:F17"/>
    <mergeCell ref="C3:F3"/>
    <mergeCell ref="C34:F34"/>
    <mergeCell ref="E48:F48"/>
    <mergeCell ref="C45:D45"/>
    <mergeCell ref="C46:D46"/>
    <mergeCell ref="E23:F23"/>
    <mergeCell ref="E24:F24"/>
    <mergeCell ref="C33:F33"/>
    <mergeCell ref="E28:F28"/>
    <mergeCell ref="E27:F27"/>
    <mergeCell ref="C54:D54"/>
    <mergeCell ref="C59:D59"/>
    <mergeCell ref="E59:F59"/>
    <mergeCell ref="C55:D55"/>
    <mergeCell ref="E55:F55"/>
    <mergeCell ref="C58:D58"/>
    <mergeCell ref="E58:F58"/>
    <mergeCell ref="E54:F54"/>
    <mergeCell ref="C57:D57"/>
  </mergeCells>
  <dataValidations count="2">
    <dataValidation type="list" allowBlank="1" showInputMessage="1" showErrorMessage="1" sqref="E58">
      <formula1>$I$65:$I$66</formula1>
    </dataValidation>
    <dataValidation type="whole" allowBlank="1" showInputMessage="1" showErrorMessage="1" sqref="E54 E48">
      <formula1>-999999999</formula1>
      <formula2>999999999</formula2>
    </dataValidation>
  </dataValidations>
  <printOptions/>
  <pageMargins left="0.25" right="0.25" top="0.17" bottom="0.17" header="0.17" footer="0.17"/>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5"/>
  <sheetViews>
    <sheetView zoomScale="90" zoomScaleNormal="90" zoomScalePageLayoutView="0" workbookViewId="0" topLeftCell="A42">
      <selection activeCell="G26" sqref="G26"/>
    </sheetView>
  </sheetViews>
  <sheetFormatPr defaultColWidth="10.8515625" defaultRowHeight="15"/>
  <cols>
    <col min="1" max="1" width="4.28125" style="0" customWidth="1"/>
    <col min="2" max="2" width="18.00390625" style="0" customWidth="1"/>
    <col min="3" max="6" width="10.8515625" style="0" customWidth="1"/>
    <col min="7" max="7" width="100.7109375" style="0" customWidth="1"/>
    <col min="8" max="8" width="7.140625" style="0" bestFit="1" customWidth="1"/>
    <col min="9" max="9" width="4.421875" style="0" customWidth="1"/>
  </cols>
  <sheetData>
    <row r="1" spans="1:9" ht="15" thickBot="1">
      <c r="A1" s="286"/>
      <c r="B1" s="285"/>
      <c r="C1" s="286"/>
      <c r="D1" s="286"/>
      <c r="E1" s="286"/>
      <c r="F1" s="286"/>
      <c r="G1" s="287"/>
      <c r="H1" s="288"/>
      <c r="I1" s="289"/>
    </row>
    <row r="2" spans="1:9" ht="20.25" thickBot="1">
      <c r="A2" s="321"/>
      <c r="B2" s="537" t="s">
        <v>627</v>
      </c>
      <c r="C2" s="538"/>
      <c r="D2" s="538"/>
      <c r="E2" s="538"/>
      <c r="F2" s="538"/>
      <c r="G2" s="538"/>
      <c r="H2" s="539"/>
      <c r="I2" s="290"/>
    </row>
    <row r="3" spans="1:9" ht="14.25">
      <c r="A3" s="35"/>
      <c r="B3" s="540" t="s">
        <v>628</v>
      </c>
      <c r="C3" s="540"/>
      <c r="D3" s="540"/>
      <c r="E3" s="540"/>
      <c r="F3" s="540"/>
      <c r="G3" s="540"/>
      <c r="H3" s="540"/>
      <c r="I3" s="36"/>
    </row>
    <row r="4" spans="1:9" ht="14.25">
      <c r="A4" s="35"/>
      <c r="B4" s="291"/>
      <c r="C4" s="291"/>
      <c r="D4" s="291"/>
      <c r="E4" s="291"/>
      <c r="F4" s="291"/>
      <c r="G4" s="291"/>
      <c r="H4" s="291"/>
      <c r="I4" s="36"/>
    </row>
    <row r="5" spans="1:9" ht="14.25">
      <c r="A5" s="35"/>
      <c r="B5" s="292"/>
      <c r="C5" s="35"/>
      <c r="D5" s="35"/>
      <c r="E5" s="35"/>
      <c r="F5" s="35"/>
      <c r="G5" s="293"/>
      <c r="H5" s="294"/>
      <c r="I5" s="36"/>
    </row>
    <row r="6" spans="1:9" ht="15" thickBot="1">
      <c r="A6" s="35"/>
      <c r="B6" s="292"/>
      <c r="C6" s="518" t="s">
        <v>629</v>
      </c>
      <c r="D6" s="518"/>
      <c r="E6" s="518" t="s">
        <v>630</v>
      </c>
      <c r="F6" s="518"/>
      <c r="G6" s="295" t="s">
        <v>631</v>
      </c>
      <c r="H6" s="295" t="s">
        <v>632</v>
      </c>
      <c r="I6" s="36"/>
    </row>
    <row r="7" spans="1:9" ht="261.75" customHeight="1" thickBot="1">
      <c r="A7" s="292"/>
      <c r="B7" s="322" t="s">
        <v>682</v>
      </c>
      <c r="C7" s="534" t="s">
        <v>633</v>
      </c>
      <c r="D7" s="535"/>
      <c r="E7" s="534" t="s">
        <v>634</v>
      </c>
      <c r="F7" s="535"/>
      <c r="G7" s="297" t="s">
        <v>635</v>
      </c>
      <c r="H7" s="298" t="s">
        <v>636</v>
      </c>
      <c r="I7" s="299"/>
    </row>
    <row r="8" spans="1:9" ht="369" customHeight="1" thickBot="1">
      <c r="A8" s="292"/>
      <c r="B8" s="296"/>
      <c r="C8" s="534" t="s">
        <v>637</v>
      </c>
      <c r="D8" s="535"/>
      <c r="E8" s="534" t="s">
        <v>634</v>
      </c>
      <c r="F8" s="535"/>
      <c r="G8" s="297" t="s">
        <v>638</v>
      </c>
      <c r="H8" s="300" t="s">
        <v>639</v>
      </c>
      <c r="I8" s="299"/>
    </row>
    <row r="9" spans="1:9" ht="182.25" thickBot="1">
      <c r="A9" s="292"/>
      <c r="B9" s="296"/>
      <c r="C9" s="534" t="s">
        <v>640</v>
      </c>
      <c r="D9" s="517"/>
      <c r="E9" s="534" t="s">
        <v>634</v>
      </c>
      <c r="F9" s="517"/>
      <c r="G9" s="301" t="s">
        <v>641</v>
      </c>
      <c r="H9" s="300" t="s">
        <v>642</v>
      </c>
      <c r="I9" s="299"/>
    </row>
    <row r="10" spans="1:9" ht="266.25" thickBot="1">
      <c r="A10" s="292"/>
      <c r="B10" s="296"/>
      <c r="C10" s="534" t="s">
        <v>643</v>
      </c>
      <c r="D10" s="517"/>
      <c r="E10" s="534" t="s">
        <v>634</v>
      </c>
      <c r="F10" s="517"/>
      <c r="G10" s="297" t="s">
        <v>644</v>
      </c>
      <c r="H10" s="300" t="s">
        <v>645</v>
      </c>
      <c r="I10" s="299"/>
    </row>
    <row r="11" spans="1:9" ht="336" thickBot="1">
      <c r="A11" s="292"/>
      <c r="B11" s="296"/>
      <c r="C11" s="534" t="s">
        <v>646</v>
      </c>
      <c r="D11" s="517"/>
      <c r="E11" s="534" t="s">
        <v>634</v>
      </c>
      <c r="F11" s="517"/>
      <c r="G11" s="297" t="s">
        <v>647</v>
      </c>
      <c r="H11" s="300" t="s">
        <v>639</v>
      </c>
      <c r="I11" s="299"/>
    </row>
    <row r="12" spans="1:9" ht="294" thickBot="1">
      <c r="A12" s="292"/>
      <c r="B12" s="296"/>
      <c r="C12" s="534" t="s">
        <v>648</v>
      </c>
      <c r="D12" s="535"/>
      <c r="E12" s="534" t="s">
        <v>634</v>
      </c>
      <c r="F12" s="535"/>
      <c r="G12" s="297" t="s">
        <v>649</v>
      </c>
      <c r="H12" s="300" t="s">
        <v>639</v>
      </c>
      <c r="I12" s="299"/>
    </row>
    <row r="13" spans="1:9" ht="15" thickBot="1">
      <c r="A13" s="292"/>
      <c r="B13" s="302"/>
      <c r="C13" s="303"/>
      <c r="D13" s="303"/>
      <c r="E13" s="303"/>
      <c r="F13" s="303"/>
      <c r="G13" s="304" t="s">
        <v>650</v>
      </c>
      <c r="H13" s="305" t="s">
        <v>651</v>
      </c>
      <c r="I13" s="299"/>
    </row>
    <row r="14" spans="1:9" ht="14.25">
      <c r="A14" s="292"/>
      <c r="B14" s="302"/>
      <c r="C14" s="303"/>
      <c r="D14" s="303"/>
      <c r="E14" s="303"/>
      <c r="F14" s="303"/>
      <c r="G14" s="14"/>
      <c r="H14" s="49"/>
      <c r="I14" s="299"/>
    </row>
    <row r="15" spans="1:9" ht="15" thickBot="1">
      <c r="A15" s="292"/>
      <c r="B15" s="302"/>
      <c r="C15" s="536" t="s">
        <v>652</v>
      </c>
      <c r="D15" s="536"/>
      <c r="E15" s="536"/>
      <c r="F15" s="536"/>
      <c r="G15" s="536"/>
      <c r="H15" s="536"/>
      <c r="I15" s="299"/>
    </row>
    <row r="16" spans="1:9" ht="15" thickBot="1">
      <c r="A16" s="292"/>
      <c r="B16" s="302"/>
      <c r="C16" s="14" t="s">
        <v>653</v>
      </c>
      <c r="D16" s="511" t="s">
        <v>654</v>
      </c>
      <c r="E16" s="512"/>
      <c r="F16" s="512"/>
      <c r="G16" s="513"/>
      <c r="H16" s="306"/>
      <c r="I16" s="299"/>
    </row>
    <row r="17" spans="1:9" ht="15" thickBot="1">
      <c r="A17" s="292"/>
      <c r="B17" s="302"/>
      <c r="C17" s="14" t="s">
        <v>655</v>
      </c>
      <c r="D17" s="521" t="s">
        <v>656</v>
      </c>
      <c r="E17" s="512"/>
      <c r="F17" s="512"/>
      <c r="G17" s="513"/>
      <c r="H17" s="306"/>
      <c r="I17" s="299"/>
    </row>
    <row r="18" spans="1:9" ht="15" thickBot="1">
      <c r="A18" s="292"/>
      <c r="B18" s="302"/>
      <c r="C18" s="14" t="s">
        <v>653</v>
      </c>
      <c r="D18" s="511" t="s">
        <v>657</v>
      </c>
      <c r="E18" s="512"/>
      <c r="F18" s="512"/>
      <c r="G18" s="513"/>
      <c r="H18" s="306"/>
      <c r="I18" s="299"/>
    </row>
    <row r="19" spans="1:9" ht="15" thickBot="1">
      <c r="A19" s="292"/>
      <c r="B19" s="302"/>
      <c r="C19" s="14" t="s">
        <v>655</v>
      </c>
      <c r="D19" s="521" t="s">
        <v>658</v>
      </c>
      <c r="E19" s="512"/>
      <c r="F19" s="512"/>
      <c r="G19" s="513"/>
      <c r="H19" s="306"/>
      <c r="I19" s="299"/>
    </row>
    <row r="20" spans="1:9" ht="14.25">
      <c r="A20" s="292"/>
      <c r="B20" s="522" t="s">
        <v>659</v>
      </c>
      <c r="C20" s="523"/>
      <c r="D20" s="523"/>
      <c r="E20" s="523"/>
      <c r="F20" s="523"/>
      <c r="G20" s="523"/>
      <c r="H20" s="523"/>
      <c r="I20" s="299"/>
    </row>
    <row r="21" spans="1:9" ht="15" thickBot="1">
      <c r="A21" s="292"/>
      <c r="B21" s="524" t="s">
        <v>660</v>
      </c>
      <c r="C21" s="524"/>
      <c r="D21" s="524"/>
      <c r="E21" s="524"/>
      <c r="F21" s="524"/>
      <c r="G21" s="524"/>
      <c r="H21" s="294"/>
      <c r="I21" s="299"/>
    </row>
    <row r="22" spans="1:9" ht="14.25">
      <c r="A22" s="292"/>
      <c r="B22" s="15"/>
      <c r="C22" s="525" t="s">
        <v>661</v>
      </c>
      <c r="D22" s="526"/>
      <c r="E22" s="526"/>
      <c r="F22" s="526"/>
      <c r="G22" s="526"/>
      <c r="H22" s="527"/>
      <c r="I22" s="299"/>
    </row>
    <row r="23" spans="1:9" ht="14.25">
      <c r="A23" s="292"/>
      <c r="B23" s="15"/>
      <c r="C23" s="528"/>
      <c r="D23" s="529"/>
      <c r="E23" s="529"/>
      <c r="F23" s="529"/>
      <c r="G23" s="529"/>
      <c r="H23" s="530"/>
      <c r="I23" s="299"/>
    </row>
    <row r="24" spans="1:9" ht="14.25">
      <c r="A24" s="292"/>
      <c r="B24" s="15"/>
      <c r="C24" s="528"/>
      <c r="D24" s="529"/>
      <c r="E24" s="529"/>
      <c r="F24" s="529"/>
      <c r="G24" s="529"/>
      <c r="H24" s="530"/>
      <c r="I24" s="299"/>
    </row>
    <row r="25" spans="1:9" ht="147.75" customHeight="1" thickBot="1">
      <c r="A25" s="292"/>
      <c r="B25" s="15"/>
      <c r="C25" s="531"/>
      <c r="D25" s="532"/>
      <c r="E25" s="532"/>
      <c r="F25" s="532"/>
      <c r="G25" s="532"/>
      <c r="H25" s="533"/>
      <c r="I25" s="299"/>
    </row>
    <row r="26" spans="1:9" ht="14.25">
      <c r="A26" s="292"/>
      <c r="B26" s="15"/>
      <c r="C26" s="15"/>
      <c r="D26" s="15"/>
      <c r="E26" s="15"/>
      <c r="F26" s="15"/>
      <c r="G26" s="293"/>
      <c r="H26" s="294"/>
      <c r="I26" s="299"/>
    </row>
    <row r="27" spans="1:9" ht="15" thickBot="1">
      <c r="A27" s="292"/>
      <c r="B27" s="307"/>
      <c r="C27" s="518" t="s">
        <v>629</v>
      </c>
      <c r="D27" s="518"/>
      <c r="E27" s="518" t="s">
        <v>630</v>
      </c>
      <c r="F27" s="518"/>
      <c r="G27" s="295" t="s">
        <v>631</v>
      </c>
      <c r="H27" s="295" t="s">
        <v>632</v>
      </c>
      <c r="I27" s="299"/>
    </row>
    <row r="28" spans="1:9" ht="28.5" thickBot="1">
      <c r="A28" s="292"/>
      <c r="B28" s="296" t="s">
        <v>662</v>
      </c>
      <c r="C28" s="509"/>
      <c r="D28" s="510"/>
      <c r="E28" s="509"/>
      <c r="F28" s="510"/>
      <c r="G28" s="308"/>
      <c r="H28" s="309"/>
      <c r="I28" s="299"/>
    </row>
    <row r="29" spans="1:9" ht="15" thickBot="1">
      <c r="A29" s="292"/>
      <c r="B29" s="296"/>
      <c r="C29" s="509"/>
      <c r="D29" s="510"/>
      <c r="E29" s="509"/>
      <c r="F29" s="510"/>
      <c r="G29" s="308"/>
      <c r="H29" s="309"/>
      <c r="I29" s="299"/>
    </row>
    <row r="30" spans="1:9" ht="15" thickBot="1">
      <c r="A30" s="292"/>
      <c r="B30" s="296"/>
      <c r="C30" s="509"/>
      <c r="D30" s="510"/>
      <c r="E30" s="509"/>
      <c r="F30" s="510"/>
      <c r="G30" s="308"/>
      <c r="H30" s="309"/>
      <c r="I30" s="299"/>
    </row>
    <row r="31" spans="1:9" ht="15" thickBot="1">
      <c r="A31" s="292"/>
      <c r="B31" s="292"/>
      <c r="C31" s="292"/>
      <c r="D31" s="292"/>
      <c r="E31" s="292"/>
      <c r="F31" s="292"/>
      <c r="G31" s="304" t="s">
        <v>650</v>
      </c>
      <c r="H31" s="305"/>
      <c r="I31" s="299"/>
    </row>
    <row r="32" spans="1:9" ht="14.25">
      <c r="A32" s="292"/>
      <c r="B32" s="519" t="s">
        <v>663</v>
      </c>
      <c r="C32" s="519"/>
      <c r="D32" s="519"/>
      <c r="E32" s="519"/>
      <c r="F32" s="519"/>
      <c r="G32" s="519"/>
      <c r="H32" s="519"/>
      <c r="I32" s="299"/>
    </row>
    <row r="33" spans="1:9" ht="15" thickBot="1">
      <c r="A33" s="292"/>
      <c r="B33" s="520" t="s">
        <v>664</v>
      </c>
      <c r="C33" s="520"/>
      <c r="D33" s="520"/>
      <c r="E33" s="520"/>
      <c r="F33" s="520"/>
      <c r="G33" s="520"/>
      <c r="H33" s="520"/>
      <c r="I33" s="299"/>
    </row>
    <row r="34" spans="1:9" ht="15" thickBot="1">
      <c r="A34" s="292"/>
      <c r="B34" s="292"/>
      <c r="C34" s="14" t="s">
        <v>653</v>
      </c>
      <c r="D34" s="511"/>
      <c r="E34" s="512"/>
      <c r="F34" s="512"/>
      <c r="G34" s="513"/>
      <c r="H34" s="49"/>
      <c r="I34" s="299"/>
    </row>
    <row r="35" spans="1:9" ht="15" thickBot="1">
      <c r="A35" s="292"/>
      <c r="B35" s="292"/>
      <c r="C35" s="14" t="s">
        <v>655</v>
      </c>
      <c r="D35" s="511"/>
      <c r="E35" s="512"/>
      <c r="F35" s="512"/>
      <c r="G35" s="513"/>
      <c r="H35" s="49"/>
      <c r="I35" s="299"/>
    </row>
    <row r="36" spans="1:9" ht="14.25">
      <c r="A36" s="292"/>
      <c r="B36" s="292"/>
      <c r="C36" s="292"/>
      <c r="D36" s="292"/>
      <c r="E36" s="292"/>
      <c r="F36" s="292"/>
      <c r="G36" s="14"/>
      <c r="H36" s="49"/>
      <c r="I36" s="299"/>
    </row>
    <row r="37" spans="1:9" ht="15" thickBot="1">
      <c r="A37" s="292"/>
      <c r="B37" s="307"/>
      <c r="C37" s="518" t="s">
        <v>629</v>
      </c>
      <c r="D37" s="518"/>
      <c r="E37" s="518" t="s">
        <v>630</v>
      </c>
      <c r="F37" s="518"/>
      <c r="G37" s="295" t="s">
        <v>631</v>
      </c>
      <c r="H37" s="295" t="s">
        <v>632</v>
      </c>
      <c r="I37" s="299"/>
    </row>
    <row r="38" spans="1:9" ht="15" thickBot="1">
      <c r="A38" s="292"/>
      <c r="B38" s="296" t="s">
        <v>665</v>
      </c>
      <c r="C38" s="509"/>
      <c r="D38" s="510"/>
      <c r="E38" s="509"/>
      <c r="F38" s="510"/>
      <c r="G38" s="308"/>
      <c r="H38" s="309"/>
      <c r="I38" s="299"/>
    </row>
    <row r="39" spans="1:9" ht="15" thickBot="1">
      <c r="A39" s="292"/>
      <c r="B39" s="296"/>
      <c r="C39" s="509"/>
      <c r="D39" s="510"/>
      <c r="E39" s="509"/>
      <c r="F39" s="510"/>
      <c r="G39" s="308"/>
      <c r="H39" s="309"/>
      <c r="I39" s="299"/>
    </row>
    <row r="40" spans="1:9" ht="15" thickBot="1">
      <c r="A40" s="292"/>
      <c r="B40" s="296"/>
      <c r="C40" s="509"/>
      <c r="D40" s="510"/>
      <c r="E40" s="509"/>
      <c r="F40" s="510"/>
      <c r="G40" s="308"/>
      <c r="H40" s="309"/>
      <c r="I40" s="299"/>
    </row>
    <row r="41" spans="1:9" ht="15" thickBot="1">
      <c r="A41" s="292"/>
      <c r="B41" s="292"/>
      <c r="C41" s="292"/>
      <c r="D41" s="292"/>
      <c r="E41" s="292"/>
      <c r="F41" s="292"/>
      <c r="G41" s="304" t="s">
        <v>650</v>
      </c>
      <c r="H41" s="305"/>
      <c r="I41" s="299"/>
    </row>
    <row r="42" spans="1:9" ht="15" thickBot="1">
      <c r="A42" s="292"/>
      <c r="B42" s="292"/>
      <c r="C42" s="310" t="s">
        <v>664</v>
      </c>
      <c r="D42" s="311"/>
      <c r="E42" s="292"/>
      <c r="F42" s="292"/>
      <c r="G42" s="14"/>
      <c r="H42" s="49"/>
      <c r="I42" s="299"/>
    </row>
    <row r="43" spans="1:9" ht="15" thickBot="1">
      <c r="A43" s="292"/>
      <c r="B43" s="292"/>
      <c r="C43" s="14" t="s">
        <v>653</v>
      </c>
      <c r="D43" s="511"/>
      <c r="E43" s="512"/>
      <c r="F43" s="512"/>
      <c r="G43" s="513"/>
      <c r="H43" s="49"/>
      <c r="I43" s="299"/>
    </row>
    <row r="44" spans="1:9" ht="15" thickBot="1">
      <c r="A44" s="292"/>
      <c r="B44" s="292"/>
      <c r="C44" s="14" t="s">
        <v>666</v>
      </c>
      <c r="D44" s="511"/>
      <c r="E44" s="512"/>
      <c r="F44" s="512"/>
      <c r="G44" s="513"/>
      <c r="H44" s="49"/>
      <c r="I44" s="299"/>
    </row>
    <row r="45" spans="1:9" ht="15" thickBot="1">
      <c r="A45" s="292"/>
      <c r="B45" s="292"/>
      <c r="C45" s="14"/>
      <c r="D45" s="292"/>
      <c r="E45" s="292"/>
      <c r="F45" s="292"/>
      <c r="G45" s="292"/>
      <c r="H45" s="49"/>
      <c r="I45" s="299"/>
    </row>
    <row r="46" spans="1:9" ht="402" customHeight="1" thickBot="1">
      <c r="A46" s="292"/>
      <c r="B46" s="312"/>
      <c r="C46" s="514" t="s">
        <v>667</v>
      </c>
      <c r="D46" s="514"/>
      <c r="E46" s="515" t="s">
        <v>668</v>
      </c>
      <c r="F46" s="516"/>
      <c r="G46" s="516"/>
      <c r="H46" s="517"/>
      <c r="I46" s="299"/>
    </row>
    <row r="47" spans="1:9" ht="14.25">
      <c r="A47" s="292"/>
      <c r="B47" s="313"/>
      <c r="C47" s="313"/>
      <c r="D47" s="313"/>
      <c r="E47" s="313"/>
      <c r="F47" s="313"/>
      <c r="G47" s="293"/>
      <c r="H47" s="294"/>
      <c r="I47" s="299"/>
    </row>
    <row r="48" spans="1:9" ht="15" thickBot="1">
      <c r="A48" s="292"/>
      <c r="B48" s="292"/>
      <c r="C48" s="35"/>
      <c r="D48" s="35"/>
      <c r="E48" s="35"/>
      <c r="F48" s="50" t="s">
        <v>669</v>
      </c>
      <c r="G48" s="293"/>
      <c r="H48" s="294"/>
      <c r="I48" s="299"/>
    </row>
    <row r="49" spans="1:9" ht="42">
      <c r="A49" s="292"/>
      <c r="B49" s="292"/>
      <c r="C49" s="35"/>
      <c r="D49" s="35"/>
      <c r="E49" s="314" t="s">
        <v>670</v>
      </c>
      <c r="F49" s="500" t="s">
        <v>671</v>
      </c>
      <c r="G49" s="501"/>
      <c r="H49" s="502"/>
      <c r="I49" s="299"/>
    </row>
    <row r="50" spans="1:9" ht="27.75">
      <c r="A50" s="292"/>
      <c r="B50" s="292"/>
      <c r="C50" s="35"/>
      <c r="D50" s="35"/>
      <c r="E50" s="315" t="s">
        <v>672</v>
      </c>
      <c r="F50" s="503" t="s">
        <v>673</v>
      </c>
      <c r="G50" s="504"/>
      <c r="H50" s="505"/>
      <c r="I50" s="299"/>
    </row>
    <row r="51" spans="1:9" ht="42">
      <c r="A51" s="292"/>
      <c r="B51" s="292"/>
      <c r="C51" s="35"/>
      <c r="D51" s="35"/>
      <c r="E51" s="315" t="s">
        <v>674</v>
      </c>
      <c r="F51" s="503" t="s">
        <v>675</v>
      </c>
      <c r="G51" s="504"/>
      <c r="H51" s="505"/>
      <c r="I51" s="299"/>
    </row>
    <row r="52" spans="1:9" ht="42">
      <c r="A52" s="292"/>
      <c r="B52" s="292"/>
      <c r="C52" s="35"/>
      <c r="D52" s="35"/>
      <c r="E52" s="315" t="s">
        <v>676</v>
      </c>
      <c r="F52" s="503" t="s">
        <v>677</v>
      </c>
      <c r="G52" s="504"/>
      <c r="H52" s="505"/>
      <c r="I52" s="299"/>
    </row>
    <row r="53" spans="1:9" ht="27.75">
      <c r="A53" s="35"/>
      <c r="B53" s="292"/>
      <c r="C53" s="35"/>
      <c r="D53" s="35"/>
      <c r="E53" s="315" t="s">
        <v>678</v>
      </c>
      <c r="F53" s="503" t="s">
        <v>679</v>
      </c>
      <c r="G53" s="504"/>
      <c r="H53" s="505"/>
      <c r="I53" s="36"/>
    </row>
    <row r="54" spans="1:9" ht="42" thickBot="1">
      <c r="A54" s="35"/>
      <c r="B54" s="292"/>
      <c r="C54" s="35"/>
      <c r="D54" s="35"/>
      <c r="E54" s="316" t="s">
        <v>680</v>
      </c>
      <c r="F54" s="506" t="s">
        <v>681</v>
      </c>
      <c r="G54" s="507"/>
      <c r="H54" s="508"/>
      <c r="I54" s="36"/>
    </row>
    <row r="55" spans="1:9" ht="15" thickBot="1">
      <c r="A55" s="12"/>
      <c r="B55" s="317"/>
      <c r="C55" s="318"/>
      <c r="D55" s="318"/>
      <c r="E55" s="318"/>
      <c r="F55" s="318"/>
      <c r="G55" s="319"/>
      <c r="H55" s="320"/>
      <c r="I55" s="13"/>
    </row>
  </sheetData>
  <sheetProtection/>
  <mergeCells count="54">
    <mergeCell ref="B2:H2"/>
    <mergeCell ref="B3:H3"/>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5:H15"/>
    <mergeCell ref="D16:G16"/>
    <mergeCell ref="D17:G17"/>
    <mergeCell ref="D18:G18"/>
    <mergeCell ref="D19:G19"/>
    <mergeCell ref="B20:H20"/>
    <mergeCell ref="B21:G21"/>
    <mergeCell ref="C22:H25"/>
    <mergeCell ref="C27:D27"/>
    <mergeCell ref="E27:F27"/>
    <mergeCell ref="C28:D28"/>
    <mergeCell ref="E28:F28"/>
    <mergeCell ref="C29:D29"/>
    <mergeCell ref="E29:F29"/>
    <mergeCell ref="C30:D30"/>
    <mergeCell ref="E30:F30"/>
    <mergeCell ref="B32:H32"/>
    <mergeCell ref="B33:H33"/>
    <mergeCell ref="D34:G34"/>
    <mergeCell ref="D35:G35"/>
    <mergeCell ref="C37:D37"/>
    <mergeCell ref="E37:F37"/>
    <mergeCell ref="C38:D38"/>
    <mergeCell ref="E38:F38"/>
    <mergeCell ref="C39:D39"/>
    <mergeCell ref="E39:F39"/>
    <mergeCell ref="C40:D40"/>
    <mergeCell ref="E40:F40"/>
    <mergeCell ref="D43:G43"/>
    <mergeCell ref="D44:G44"/>
    <mergeCell ref="C46:D46"/>
    <mergeCell ref="E46:H46"/>
    <mergeCell ref="F49:H49"/>
    <mergeCell ref="F50:H50"/>
    <mergeCell ref="F51:H51"/>
    <mergeCell ref="F52:H52"/>
    <mergeCell ref="F53:H53"/>
    <mergeCell ref="F54:H54"/>
  </mergeCells>
  <hyperlinks>
    <hyperlink ref="D17" r:id="rId1" display="mnanclares@prosap.gov.ar "/>
    <hyperlink ref="D19" r:id="rId2" display="mpoledo@prosap.gov.ar "/>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K55"/>
  <sheetViews>
    <sheetView zoomScalePageLayoutView="0" workbookViewId="0" topLeftCell="A50">
      <selection activeCell="I17" sqref="I17"/>
    </sheetView>
  </sheetViews>
  <sheetFormatPr defaultColWidth="10.8515625" defaultRowHeight="15"/>
  <cols>
    <col min="1" max="1" width="3.7109375" style="0" customWidth="1"/>
    <col min="2" max="2" width="17.00390625" style="0" customWidth="1"/>
    <col min="3" max="4" width="10.8515625" style="0" customWidth="1"/>
    <col min="5" max="5" width="18.57421875" style="0" customWidth="1"/>
    <col min="6" max="6" width="27.57421875" style="0" customWidth="1"/>
    <col min="7" max="7" width="13.28125" style="0" customWidth="1"/>
    <col min="8" max="8" width="10.8515625" style="0" customWidth="1"/>
    <col min="9" max="9" width="3.7109375" style="0" customWidth="1"/>
  </cols>
  <sheetData>
    <row r="1" ht="15" thickBot="1"/>
    <row r="2" spans="1:9" ht="15" thickBot="1">
      <c r="A2" s="545"/>
      <c r="B2" s="545"/>
      <c r="C2" s="206"/>
      <c r="D2" s="206"/>
      <c r="E2" s="205"/>
      <c r="F2" s="206"/>
      <c r="G2" s="206"/>
      <c r="H2" s="206"/>
      <c r="I2" s="279"/>
    </row>
    <row r="3" spans="1:9" ht="20.25" thickBot="1">
      <c r="A3" s="280"/>
      <c r="B3" s="564" t="s">
        <v>522</v>
      </c>
      <c r="C3" s="565"/>
      <c r="D3" s="565"/>
      <c r="E3" s="565"/>
      <c r="F3" s="565"/>
      <c r="G3" s="565"/>
      <c r="H3" s="566"/>
      <c r="I3" s="280"/>
    </row>
    <row r="4" spans="1:9" ht="14.25">
      <c r="A4" s="284"/>
      <c r="B4" s="567" t="s">
        <v>523</v>
      </c>
      <c r="C4" s="567"/>
      <c r="D4" s="567"/>
      <c r="E4" s="567"/>
      <c r="F4" s="567"/>
      <c r="G4" s="567"/>
      <c r="H4" s="567"/>
      <c r="I4" s="281"/>
    </row>
    <row r="5" spans="1:9" ht="14.25">
      <c r="A5" s="284"/>
      <c r="B5" s="568"/>
      <c r="C5" s="568"/>
      <c r="D5" s="568"/>
      <c r="E5" s="568"/>
      <c r="F5" s="568"/>
      <c r="G5" s="568"/>
      <c r="H5" s="568"/>
      <c r="I5" s="281"/>
    </row>
    <row r="6" spans="1:9" ht="15" thickBot="1">
      <c r="A6" s="284"/>
      <c r="B6" s="569" t="s">
        <v>524</v>
      </c>
      <c r="C6" s="569"/>
      <c r="D6" s="570"/>
      <c r="E6" s="570"/>
      <c r="F6" s="570"/>
      <c r="G6" s="570"/>
      <c r="H6" s="570"/>
      <c r="I6" s="281"/>
    </row>
    <row r="7" spans="1:9" ht="55.5">
      <c r="A7" s="281"/>
      <c r="B7" s="207" t="s">
        <v>525</v>
      </c>
      <c r="C7" s="571" t="s">
        <v>526</v>
      </c>
      <c r="D7" s="571"/>
      <c r="E7" s="208" t="s">
        <v>527</v>
      </c>
      <c r="F7" s="208" t="s">
        <v>528</v>
      </c>
      <c r="G7" s="208" t="s">
        <v>529</v>
      </c>
      <c r="H7" s="208" t="s">
        <v>530</v>
      </c>
      <c r="I7" s="281"/>
    </row>
    <row r="8" spans="1:11" ht="70.5" thickBot="1">
      <c r="A8" s="282"/>
      <c r="B8" s="209" t="s">
        <v>531</v>
      </c>
      <c r="C8" s="546" t="s">
        <v>532</v>
      </c>
      <c r="D8" s="572"/>
      <c r="E8" s="210" t="s">
        <v>533</v>
      </c>
      <c r="F8" s="211" t="s">
        <v>764</v>
      </c>
      <c r="G8" s="212">
        <v>4000</v>
      </c>
      <c r="H8" s="213">
        <f>1391/4000</f>
        <v>0.34775</v>
      </c>
      <c r="I8" s="282"/>
      <c r="K8" s="418">
        <f>369/1391</f>
        <v>0.2652767792954709</v>
      </c>
    </row>
    <row r="9" spans="1:9" ht="27.75">
      <c r="A9" s="282"/>
      <c r="B9" s="214" t="s">
        <v>534</v>
      </c>
      <c r="C9" s="553" t="s">
        <v>535</v>
      </c>
      <c r="D9" s="560"/>
      <c r="E9" s="215" t="s">
        <v>536</v>
      </c>
      <c r="F9" s="216"/>
      <c r="G9" s="217">
        <v>0.2</v>
      </c>
      <c r="H9" s="218" t="s">
        <v>537</v>
      </c>
      <c r="I9" s="282"/>
    </row>
    <row r="10" spans="1:11" ht="42">
      <c r="A10" s="282"/>
      <c r="B10" s="219" t="s">
        <v>534</v>
      </c>
      <c r="C10" s="541" t="s">
        <v>538</v>
      </c>
      <c r="D10" s="561"/>
      <c r="E10" s="220" t="s">
        <v>539</v>
      </c>
      <c r="F10" s="221"/>
      <c r="G10" s="222">
        <v>0.5</v>
      </c>
      <c r="H10" s="223" t="s">
        <v>537</v>
      </c>
      <c r="I10" s="282"/>
      <c r="J10" s="418"/>
      <c r="K10" s="418"/>
    </row>
    <row r="11" spans="1:9" ht="42" thickBot="1">
      <c r="A11" s="282"/>
      <c r="B11" s="224" t="s">
        <v>534</v>
      </c>
      <c r="C11" s="552" t="s">
        <v>540</v>
      </c>
      <c r="D11" s="562"/>
      <c r="E11" s="225" t="s">
        <v>541</v>
      </c>
      <c r="F11" s="226"/>
      <c r="G11" s="227">
        <v>0.8</v>
      </c>
      <c r="H11" s="228" t="s">
        <v>537</v>
      </c>
      <c r="I11" s="282"/>
    </row>
    <row r="12" spans="1:9" ht="55.5">
      <c r="A12" s="282"/>
      <c r="B12" s="548" t="s">
        <v>542</v>
      </c>
      <c r="C12" s="550" t="s">
        <v>543</v>
      </c>
      <c r="D12" s="563"/>
      <c r="E12" s="229" t="s">
        <v>544</v>
      </c>
      <c r="F12" s="230">
        <v>78</v>
      </c>
      <c r="G12" s="231">
        <v>138</v>
      </c>
      <c r="H12" s="232">
        <f>F12/G12</f>
        <v>0.5652173913043478</v>
      </c>
      <c r="I12" s="282"/>
    </row>
    <row r="13" spans="1:9" ht="55.5">
      <c r="A13" s="282"/>
      <c r="B13" s="549"/>
      <c r="C13" s="551"/>
      <c r="D13" s="551"/>
      <c r="E13" s="220" t="s">
        <v>545</v>
      </c>
      <c r="F13" s="233" t="s">
        <v>546</v>
      </c>
      <c r="G13" s="234">
        <v>138</v>
      </c>
      <c r="H13" s="235">
        <f>167/138</f>
        <v>1.210144927536232</v>
      </c>
      <c r="I13" s="282"/>
    </row>
    <row r="14" spans="1:9" ht="84">
      <c r="A14" s="282"/>
      <c r="B14" s="219" t="s">
        <v>542</v>
      </c>
      <c r="C14" s="541" t="s">
        <v>547</v>
      </c>
      <c r="D14" s="541"/>
      <c r="E14" s="220" t="s">
        <v>548</v>
      </c>
      <c r="F14" s="233" t="s">
        <v>549</v>
      </c>
      <c r="G14" s="234">
        <v>266</v>
      </c>
      <c r="H14" s="235">
        <f>407/266</f>
        <v>1.5300751879699248</v>
      </c>
      <c r="I14" s="282"/>
    </row>
    <row r="15" spans="1:9" ht="55.5">
      <c r="A15" s="282"/>
      <c r="B15" s="542" t="s">
        <v>542</v>
      </c>
      <c r="C15" s="541" t="s">
        <v>550</v>
      </c>
      <c r="D15" s="541"/>
      <c r="E15" s="220" t="s">
        <v>551</v>
      </c>
      <c r="F15" s="236">
        <v>6</v>
      </c>
      <c r="G15" s="234">
        <v>145</v>
      </c>
      <c r="H15" s="235">
        <f>F15/G15</f>
        <v>0.041379310344827586</v>
      </c>
      <c r="I15" s="282"/>
    </row>
    <row r="16" spans="1:9" ht="42">
      <c r="A16" s="282"/>
      <c r="B16" s="549"/>
      <c r="C16" s="551"/>
      <c r="D16" s="551"/>
      <c r="E16" s="220" t="s">
        <v>552</v>
      </c>
      <c r="F16" s="233" t="s">
        <v>553</v>
      </c>
      <c r="G16" s="234">
        <v>739</v>
      </c>
      <c r="H16" s="235">
        <f>35/G16</f>
        <v>0.04736129905277402</v>
      </c>
      <c r="I16" s="282"/>
    </row>
    <row r="17" spans="1:9" ht="55.5">
      <c r="A17" s="282"/>
      <c r="B17" s="554" t="s">
        <v>542</v>
      </c>
      <c r="C17" s="556" t="s">
        <v>554</v>
      </c>
      <c r="D17" s="557"/>
      <c r="E17" s="220" t="s">
        <v>555</v>
      </c>
      <c r="F17" s="233">
        <v>33</v>
      </c>
      <c r="G17" s="237">
        <v>140</v>
      </c>
      <c r="H17" s="235">
        <f>F17/G17</f>
        <v>0.2357142857142857</v>
      </c>
      <c r="I17" s="282"/>
    </row>
    <row r="18" spans="1:9" ht="42" thickBot="1">
      <c r="A18" s="282"/>
      <c r="B18" s="555"/>
      <c r="C18" s="558"/>
      <c r="D18" s="559"/>
      <c r="E18" s="210" t="s">
        <v>552</v>
      </c>
      <c r="F18" s="238" t="s">
        <v>556</v>
      </c>
      <c r="G18" s="239">
        <v>140</v>
      </c>
      <c r="H18" s="213">
        <f>112/G18</f>
        <v>0.8</v>
      </c>
      <c r="I18" s="282"/>
    </row>
    <row r="19" spans="1:9" ht="42">
      <c r="A19" s="282"/>
      <c r="B19" s="214" t="s">
        <v>534</v>
      </c>
      <c r="C19" s="553" t="s">
        <v>557</v>
      </c>
      <c r="D19" s="553"/>
      <c r="E19" s="215" t="s">
        <v>558</v>
      </c>
      <c r="F19" s="240"/>
      <c r="G19" s="241">
        <v>0.15</v>
      </c>
      <c r="H19" s="218" t="s">
        <v>537</v>
      </c>
      <c r="I19" s="282"/>
    </row>
    <row r="20" spans="1:9" ht="112.5" thickBot="1">
      <c r="A20" s="282"/>
      <c r="B20" s="224" t="s">
        <v>534</v>
      </c>
      <c r="C20" s="552" t="s">
        <v>559</v>
      </c>
      <c r="D20" s="552"/>
      <c r="E20" s="225" t="s">
        <v>560</v>
      </c>
      <c r="F20" s="242"/>
      <c r="G20" s="243">
        <v>0.5</v>
      </c>
      <c r="H20" s="228" t="s">
        <v>537</v>
      </c>
      <c r="I20" s="282"/>
    </row>
    <row r="21" spans="1:9" ht="27.75">
      <c r="A21" s="282"/>
      <c r="B21" s="244" t="s">
        <v>542</v>
      </c>
      <c r="C21" s="550" t="s">
        <v>561</v>
      </c>
      <c r="D21" s="550"/>
      <c r="E21" s="229" t="s">
        <v>562</v>
      </c>
      <c r="F21" s="245"/>
      <c r="G21" s="246">
        <v>1</v>
      </c>
      <c r="H21" s="232">
        <v>0</v>
      </c>
      <c r="I21" s="282"/>
    </row>
    <row r="22" spans="1:9" ht="27.75">
      <c r="A22" s="282"/>
      <c r="B22" s="219" t="s">
        <v>542</v>
      </c>
      <c r="C22" s="541" t="s">
        <v>563</v>
      </c>
      <c r="D22" s="541"/>
      <c r="E22" s="220" t="s">
        <v>562</v>
      </c>
      <c r="F22" s="247">
        <v>1</v>
      </c>
      <c r="G22" s="237">
        <v>1</v>
      </c>
      <c r="H22" s="235">
        <f>F22/G22</f>
        <v>1</v>
      </c>
      <c r="I22" s="282"/>
    </row>
    <row r="23" spans="1:9" ht="55.5">
      <c r="A23" s="282"/>
      <c r="B23" s="219" t="s">
        <v>542</v>
      </c>
      <c r="C23" s="541" t="s">
        <v>564</v>
      </c>
      <c r="D23" s="541"/>
      <c r="E23" s="220" t="s">
        <v>565</v>
      </c>
      <c r="F23" s="248" t="s">
        <v>566</v>
      </c>
      <c r="G23" s="249">
        <v>787</v>
      </c>
      <c r="H23" s="235">
        <f>581/G23</f>
        <v>0.7382465057179162</v>
      </c>
      <c r="I23" s="282"/>
    </row>
    <row r="24" spans="1:9" ht="28.5" thickBot="1">
      <c r="A24" s="282"/>
      <c r="B24" s="209" t="s">
        <v>542</v>
      </c>
      <c r="C24" s="546" t="s">
        <v>567</v>
      </c>
      <c r="D24" s="546"/>
      <c r="E24" s="210" t="s">
        <v>568</v>
      </c>
      <c r="F24" s="250"/>
      <c r="G24" s="251">
        <v>0.01</v>
      </c>
      <c r="H24" s="213">
        <v>0</v>
      </c>
      <c r="I24" s="282"/>
    </row>
    <row r="25" spans="1:9" ht="69.75">
      <c r="A25" s="282"/>
      <c r="B25" s="214" t="s">
        <v>534</v>
      </c>
      <c r="C25" s="553" t="s">
        <v>569</v>
      </c>
      <c r="D25" s="553"/>
      <c r="E25" s="215" t="s">
        <v>570</v>
      </c>
      <c r="F25" s="240"/>
      <c r="G25" s="241">
        <v>0.1</v>
      </c>
      <c r="H25" s="218" t="s">
        <v>537</v>
      </c>
      <c r="I25" s="282"/>
    </row>
    <row r="26" spans="1:9" ht="42">
      <c r="A26" s="282"/>
      <c r="B26" s="219" t="s">
        <v>534</v>
      </c>
      <c r="C26" s="541" t="s">
        <v>571</v>
      </c>
      <c r="D26" s="541"/>
      <c r="E26" s="220" t="s">
        <v>572</v>
      </c>
      <c r="F26" s="252"/>
      <c r="G26" s="253">
        <v>0.5</v>
      </c>
      <c r="H26" s="223" t="s">
        <v>537</v>
      </c>
      <c r="I26" s="282"/>
    </row>
    <row r="27" spans="1:9" ht="42">
      <c r="A27" s="282"/>
      <c r="B27" s="219" t="s">
        <v>534</v>
      </c>
      <c r="C27" s="541" t="s">
        <v>573</v>
      </c>
      <c r="D27" s="541"/>
      <c r="E27" s="220" t="s">
        <v>572</v>
      </c>
      <c r="F27" s="254"/>
      <c r="G27" s="253">
        <v>0.3</v>
      </c>
      <c r="H27" s="223" t="s">
        <v>537</v>
      </c>
      <c r="I27" s="282"/>
    </row>
    <row r="28" spans="1:9" ht="42" thickBot="1">
      <c r="A28" s="282"/>
      <c r="B28" s="224" t="s">
        <v>534</v>
      </c>
      <c r="C28" s="552" t="s">
        <v>574</v>
      </c>
      <c r="D28" s="552"/>
      <c r="E28" s="225" t="s">
        <v>572</v>
      </c>
      <c r="F28" s="255"/>
      <c r="G28" s="243">
        <v>0.3</v>
      </c>
      <c r="H28" s="228" t="s">
        <v>537</v>
      </c>
      <c r="I28" s="282"/>
    </row>
    <row r="29" spans="1:9" ht="69.75">
      <c r="A29" s="282"/>
      <c r="B29" s="244" t="s">
        <v>542</v>
      </c>
      <c r="C29" s="550" t="s">
        <v>575</v>
      </c>
      <c r="D29" s="550"/>
      <c r="E29" s="229" t="s">
        <v>576</v>
      </c>
      <c r="F29" s="246" t="s">
        <v>577</v>
      </c>
      <c r="G29" s="246">
        <v>82</v>
      </c>
      <c r="H29" s="232">
        <f>4/82</f>
        <v>0.04878048780487805</v>
      </c>
      <c r="I29" s="282"/>
    </row>
    <row r="30" spans="1:9" ht="55.5">
      <c r="A30" s="282"/>
      <c r="B30" s="219" t="s">
        <v>542</v>
      </c>
      <c r="C30" s="541" t="s">
        <v>578</v>
      </c>
      <c r="D30" s="541"/>
      <c r="E30" s="220" t="s">
        <v>579</v>
      </c>
      <c r="F30" s="237" t="s">
        <v>580</v>
      </c>
      <c r="G30" s="237">
        <v>473</v>
      </c>
      <c r="H30" s="235">
        <f>23/G30</f>
        <v>0.048625792811839326</v>
      </c>
      <c r="I30" s="282"/>
    </row>
    <row r="31" spans="1:9" ht="14.25">
      <c r="A31" s="282"/>
      <c r="B31" s="219" t="s">
        <v>542</v>
      </c>
      <c r="C31" s="541" t="s">
        <v>581</v>
      </c>
      <c r="D31" s="541"/>
      <c r="E31" s="220" t="s">
        <v>552</v>
      </c>
      <c r="F31" s="237">
        <v>0</v>
      </c>
      <c r="G31" s="237">
        <v>119</v>
      </c>
      <c r="H31" s="235">
        <v>0</v>
      </c>
      <c r="I31" s="282"/>
    </row>
    <row r="32" spans="1:9" ht="42">
      <c r="A32" s="282"/>
      <c r="B32" s="219" t="s">
        <v>542</v>
      </c>
      <c r="C32" s="541" t="s">
        <v>582</v>
      </c>
      <c r="D32" s="541"/>
      <c r="E32" s="220" t="s">
        <v>583</v>
      </c>
      <c r="F32" s="237" t="s">
        <v>584</v>
      </c>
      <c r="G32" s="237">
        <v>272</v>
      </c>
      <c r="H32" s="235">
        <f>128/G32</f>
        <v>0.47058823529411764</v>
      </c>
      <c r="I32" s="282"/>
    </row>
    <row r="33" spans="1:9" ht="42" thickBot="1">
      <c r="A33" s="282"/>
      <c r="B33" s="209" t="s">
        <v>542</v>
      </c>
      <c r="C33" s="546" t="s">
        <v>585</v>
      </c>
      <c r="D33" s="546"/>
      <c r="E33" s="210" t="s">
        <v>583</v>
      </c>
      <c r="F33" s="239" t="s">
        <v>586</v>
      </c>
      <c r="G33" s="239">
        <v>109</v>
      </c>
      <c r="H33" s="213">
        <f>25/G33</f>
        <v>0.22935779816513763</v>
      </c>
      <c r="I33" s="282"/>
    </row>
    <row r="34" spans="1:9" ht="42" thickBot="1">
      <c r="A34" s="282"/>
      <c r="B34" s="256" t="s">
        <v>534</v>
      </c>
      <c r="C34" s="547" t="s">
        <v>587</v>
      </c>
      <c r="D34" s="547"/>
      <c r="E34" s="257" t="s">
        <v>588</v>
      </c>
      <c r="F34" s="258"/>
      <c r="G34" s="259">
        <v>0.2</v>
      </c>
      <c r="H34" s="260" t="s">
        <v>537</v>
      </c>
      <c r="I34" s="282"/>
    </row>
    <row r="35" spans="1:9" ht="97.5">
      <c r="A35" s="282"/>
      <c r="B35" s="244" t="s">
        <v>542</v>
      </c>
      <c r="C35" s="550" t="s">
        <v>589</v>
      </c>
      <c r="D35" s="550"/>
      <c r="E35" s="229" t="s">
        <v>590</v>
      </c>
      <c r="F35" s="246">
        <v>16</v>
      </c>
      <c r="G35" s="246">
        <v>18</v>
      </c>
      <c r="H35" s="232">
        <f>F35/G35</f>
        <v>0.8888888888888888</v>
      </c>
      <c r="I35" s="282"/>
    </row>
    <row r="36" spans="1:9" ht="27.75">
      <c r="A36" s="282"/>
      <c r="B36" s="219" t="s">
        <v>542</v>
      </c>
      <c r="C36" s="541" t="s">
        <v>591</v>
      </c>
      <c r="D36" s="541"/>
      <c r="E36" s="220" t="s">
        <v>592</v>
      </c>
      <c r="F36" s="237">
        <v>10</v>
      </c>
      <c r="G36" s="237">
        <v>10</v>
      </c>
      <c r="H36" s="235">
        <f>F36/G36</f>
        <v>1</v>
      </c>
      <c r="I36" s="282"/>
    </row>
    <row r="37" spans="1:9" ht="27.75">
      <c r="A37" s="282"/>
      <c r="B37" s="219" t="s">
        <v>542</v>
      </c>
      <c r="C37" s="541" t="s">
        <v>593</v>
      </c>
      <c r="D37" s="541"/>
      <c r="E37" s="220" t="s">
        <v>594</v>
      </c>
      <c r="F37" s="261">
        <v>0.4</v>
      </c>
      <c r="G37" s="253">
        <v>1</v>
      </c>
      <c r="H37" s="235">
        <f>F37/G37</f>
        <v>0.4</v>
      </c>
      <c r="I37" s="282"/>
    </row>
    <row r="38" spans="1:9" ht="42">
      <c r="A38" s="282"/>
      <c r="B38" s="219" t="s">
        <v>542</v>
      </c>
      <c r="C38" s="541" t="s">
        <v>595</v>
      </c>
      <c r="D38" s="541"/>
      <c r="E38" s="220" t="s">
        <v>596</v>
      </c>
      <c r="F38" s="261">
        <v>0.6</v>
      </c>
      <c r="G38" s="253">
        <v>1</v>
      </c>
      <c r="H38" s="235">
        <f>F38/G38</f>
        <v>0.6</v>
      </c>
      <c r="I38" s="282"/>
    </row>
    <row r="39" spans="1:9" ht="56.25" thickBot="1">
      <c r="A39" s="282"/>
      <c r="B39" s="209" t="s">
        <v>542</v>
      </c>
      <c r="C39" s="546" t="s">
        <v>597</v>
      </c>
      <c r="D39" s="546"/>
      <c r="E39" s="210" t="s">
        <v>598</v>
      </c>
      <c r="F39" s="262">
        <v>0.5</v>
      </c>
      <c r="G39" s="251">
        <v>1</v>
      </c>
      <c r="H39" s="213">
        <f>F39/G39</f>
        <v>0.5</v>
      </c>
      <c r="I39" s="282"/>
    </row>
    <row r="40" spans="1:9" ht="70.5" thickBot="1">
      <c r="A40" s="282"/>
      <c r="B40" s="256" t="s">
        <v>534</v>
      </c>
      <c r="C40" s="547" t="s">
        <v>599</v>
      </c>
      <c r="D40" s="547"/>
      <c r="E40" s="257" t="s">
        <v>600</v>
      </c>
      <c r="F40" s="258"/>
      <c r="G40" s="259">
        <v>0.25</v>
      </c>
      <c r="H40" s="260" t="s">
        <v>537</v>
      </c>
      <c r="I40" s="282"/>
    </row>
    <row r="41" spans="1:9" ht="69.75">
      <c r="A41" s="282"/>
      <c r="B41" s="244" t="s">
        <v>542</v>
      </c>
      <c r="C41" s="550" t="s">
        <v>601</v>
      </c>
      <c r="D41" s="550"/>
      <c r="E41" s="229" t="s">
        <v>602</v>
      </c>
      <c r="F41" s="263">
        <v>0.5</v>
      </c>
      <c r="G41" s="263">
        <v>1</v>
      </c>
      <c r="H41" s="264">
        <f>F41/G41</f>
        <v>0.5</v>
      </c>
      <c r="I41" s="282"/>
    </row>
    <row r="42" spans="1:9" ht="14.25">
      <c r="A42" s="282"/>
      <c r="B42" s="219" t="s">
        <v>542</v>
      </c>
      <c r="C42" s="541" t="s">
        <v>603</v>
      </c>
      <c r="D42" s="541"/>
      <c r="E42" s="220" t="s">
        <v>604</v>
      </c>
      <c r="F42" s="237">
        <v>0</v>
      </c>
      <c r="G42" s="237">
        <v>3</v>
      </c>
      <c r="H42" s="235">
        <v>0</v>
      </c>
      <c r="I42" s="282"/>
    </row>
    <row r="43" spans="1:9" ht="42">
      <c r="A43" s="282"/>
      <c r="B43" s="219" t="s">
        <v>542</v>
      </c>
      <c r="C43" s="541" t="s">
        <v>605</v>
      </c>
      <c r="D43" s="541"/>
      <c r="E43" s="265" t="s">
        <v>606</v>
      </c>
      <c r="F43" s="222">
        <v>0.55</v>
      </c>
      <c r="G43" s="222">
        <v>0.7</v>
      </c>
      <c r="H43" s="235">
        <f>F43/G43</f>
        <v>0.7857142857142858</v>
      </c>
      <c r="I43" s="282"/>
    </row>
    <row r="44" spans="1:9" ht="42">
      <c r="A44" s="282"/>
      <c r="B44" s="219" t="s">
        <v>542</v>
      </c>
      <c r="C44" s="541" t="s">
        <v>607</v>
      </c>
      <c r="D44" s="541"/>
      <c r="E44" s="265" t="s">
        <v>608</v>
      </c>
      <c r="F44" s="222">
        <v>0.5</v>
      </c>
      <c r="G44" s="222">
        <v>0.6</v>
      </c>
      <c r="H44" s="235">
        <f>F44/G44</f>
        <v>0.8333333333333334</v>
      </c>
      <c r="I44" s="282"/>
    </row>
    <row r="45" spans="1:9" ht="84">
      <c r="A45" s="282"/>
      <c r="B45" s="219" t="s">
        <v>542</v>
      </c>
      <c r="C45" s="541" t="s">
        <v>609</v>
      </c>
      <c r="D45" s="541"/>
      <c r="E45" s="220" t="s">
        <v>610</v>
      </c>
      <c r="F45" s="253">
        <v>0.9</v>
      </c>
      <c r="G45" s="253">
        <v>1</v>
      </c>
      <c r="H45" s="235">
        <f>F45/G45</f>
        <v>0.9</v>
      </c>
      <c r="I45" s="282"/>
    </row>
    <row r="46" spans="1:9" ht="84">
      <c r="A46" s="282"/>
      <c r="B46" s="219" t="s">
        <v>542</v>
      </c>
      <c r="C46" s="541" t="s">
        <v>611</v>
      </c>
      <c r="D46" s="541"/>
      <c r="E46" s="220" t="s">
        <v>612</v>
      </c>
      <c r="F46" s="266"/>
      <c r="G46" s="237">
        <v>1</v>
      </c>
      <c r="H46" s="235">
        <v>0</v>
      </c>
      <c r="I46" s="282"/>
    </row>
    <row r="47" spans="1:9" ht="69.75">
      <c r="A47" s="282"/>
      <c r="B47" s="219" t="s">
        <v>542</v>
      </c>
      <c r="C47" s="541" t="s">
        <v>611</v>
      </c>
      <c r="D47" s="541"/>
      <c r="E47" s="220" t="s">
        <v>613</v>
      </c>
      <c r="F47" s="266"/>
      <c r="G47" s="237">
        <v>1</v>
      </c>
      <c r="H47" s="235">
        <v>0</v>
      </c>
      <c r="I47" s="282"/>
    </row>
    <row r="48" spans="1:9" ht="28.5" thickBot="1">
      <c r="A48" s="282"/>
      <c r="B48" s="209" t="s">
        <v>542</v>
      </c>
      <c r="C48" s="546" t="s">
        <v>614</v>
      </c>
      <c r="D48" s="546"/>
      <c r="E48" s="210" t="s">
        <v>615</v>
      </c>
      <c r="F48" s="251">
        <v>0.5</v>
      </c>
      <c r="G48" s="251">
        <v>1</v>
      </c>
      <c r="H48" s="213">
        <f>F48/G48</f>
        <v>0.5</v>
      </c>
      <c r="I48" s="282"/>
    </row>
    <row r="49" spans="1:9" ht="126" thickBot="1">
      <c r="A49" s="282"/>
      <c r="B49" s="256" t="s">
        <v>534</v>
      </c>
      <c r="C49" s="547" t="s">
        <v>616</v>
      </c>
      <c r="D49" s="547"/>
      <c r="E49" s="257" t="s">
        <v>617</v>
      </c>
      <c r="F49" s="267"/>
      <c r="G49" s="268">
        <v>0.6</v>
      </c>
      <c r="H49" s="269" t="s">
        <v>618</v>
      </c>
      <c r="I49" s="282"/>
    </row>
    <row r="50" spans="1:9" ht="84">
      <c r="A50" s="282"/>
      <c r="B50" s="548" t="s">
        <v>542</v>
      </c>
      <c r="C50" s="550" t="s">
        <v>619</v>
      </c>
      <c r="D50" s="550"/>
      <c r="E50" s="229" t="s">
        <v>620</v>
      </c>
      <c r="F50" s="270">
        <f>193/200</f>
        <v>0.965</v>
      </c>
      <c r="G50" s="271">
        <v>0.8</v>
      </c>
      <c r="H50" s="272">
        <f>F50/G50</f>
        <v>1.2062499999999998</v>
      </c>
      <c r="I50" s="282"/>
    </row>
    <row r="51" spans="1:9" ht="84">
      <c r="A51" s="282"/>
      <c r="B51" s="549"/>
      <c r="C51" s="551"/>
      <c r="D51" s="551"/>
      <c r="E51" s="220" t="s">
        <v>621</v>
      </c>
      <c r="F51" s="273">
        <f>686/4000</f>
        <v>0.1715</v>
      </c>
      <c r="G51" s="273">
        <v>0.8</v>
      </c>
      <c r="H51" s="274">
        <f>F51/G51</f>
        <v>0.214375</v>
      </c>
      <c r="I51" s="282"/>
    </row>
    <row r="52" spans="1:9" ht="55.5">
      <c r="A52" s="282"/>
      <c r="B52" s="219" t="s">
        <v>542</v>
      </c>
      <c r="C52" s="541" t="s">
        <v>622</v>
      </c>
      <c r="D52" s="541"/>
      <c r="E52" s="220" t="s">
        <v>623</v>
      </c>
      <c r="F52" s="275">
        <v>5</v>
      </c>
      <c r="G52" s="275">
        <v>5</v>
      </c>
      <c r="H52" s="274">
        <f>F52/G52</f>
        <v>1</v>
      </c>
      <c r="I52" s="282"/>
    </row>
    <row r="53" spans="1:9" ht="27.75">
      <c r="A53" s="282"/>
      <c r="B53" s="542" t="s">
        <v>542</v>
      </c>
      <c r="C53" s="541" t="s">
        <v>624</v>
      </c>
      <c r="D53" s="541"/>
      <c r="E53" s="220" t="s">
        <v>625</v>
      </c>
      <c r="F53" s="237">
        <v>5</v>
      </c>
      <c r="G53" s="237">
        <v>8</v>
      </c>
      <c r="H53" s="235">
        <v>0.625</v>
      </c>
      <c r="I53" s="282"/>
    </row>
    <row r="54" spans="1:9" ht="28.5" thickBot="1">
      <c r="A54" s="282"/>
      <c r="B54" s="543"/>
      <c r="C54" s="544"/>
      <c r="D54" s="544"/>
      <c r="E54" s="225" t="s">
        <v>626</v>
      </c>
      <c r="F54" s="276">
        <v>1</v>
      </c>
      <c r="G54" s="276">
        <v>3</v>
      </c>
      <c r="H54" s="228">
        <f>F54/G54</f>
        <v>0.3333333333333333</v>
      </c>
      <c r="I54" s="282"/>
    </row>
    <row r="55" spans="1:9" ht="15" thickBot="1">
      <c r="A55" s="277"/>
      <c r="B55" s="277"/>
      <c r="C55" s="277"/>
      <c r="D55" s="277"/>
      <c r="E55" s="278"/>
      <c r="F55" s="277"/>
      <c r="G55" s="277"/>
      <c r="H55" s="277"/>
      <c r="I55" s="283"/>
    </row>
  </sheetData>
  <sheetProtection/>
  <mergeCells count="53">
    <mergeCell ref="B3:H3"/>
    <mergeCell ref="B4:H4"/>
    <mergeCell ref="B5:H5"/>
    <mergeCell ref="B6:H6"/>
    <mergeCell ref="C7:D7"/>
    <mergeCell ref="C8:D8"/>
    <mergeCell ref="C9:D9"/>
    <mergeCell ref="C10:D10"/>
    <mergeCell ref="C11:D11"/>
    <mergeCell ref="B12:B13"/>
    <mergeCell ref="C12:D13"/>
    <mergeCell ref="C14:D14"/>
    <mergeCell ref="B15:B16"/>
    <mergeCell ref="C15:D16"/>
    <mergeCell ref="B17:B18"/>
    <mergeCell ref="C17: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50:D51"/>
    <mergeCell ref="C39:D39"/>
    <mergeCell ref="C40:D40"/>
    <mergeCell ref="C41:D41"/>
    <mergeCell ref="C42:D42"/>
    <mergeCell ref="C43:D43"/>
    <mergeCell ref="C44:D44"/>
    <mergeCell ref="C52:D52"/>
    <mergeCell ref="B53:B54"/>
    <mergeCell ref="C53:D54"/>
    <mergeCell ref="A2:B2"/>
    <mergeCell ref="C45:D45"/>
    <mergeCell ref="C46:D46"/>
    <mergeCell ref="C47:D47"/>
    <mergeCell ref="C48:D48"/>
    <mergeCell ref="C49:D49"/>
    <mergeCell ref="B50:B5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28"/>
  <sheetViews>
    <sheetView zoomScalePageLayoutView="0" workbookViewId="0" topLeftCell="A5">
      <selection activeCell="B6" sqref="B6"/>
    </sheetView>
  </sheetViews>
  <sheetFormatPr defaultColWidth="10.8515625" defaultRowHeight="15"/>
  <cols>
    <col min="1" max="1" width="57.00390625" style="0" bestFit="1" customWidth="1"/>
    <col min="2" max="2" width="111.8515625" style="0" bestFit="1" customWidth="1"/>
  </cols>
  <sheetData>
    <row r="1" spans="1:2" ht="15" thickBot="1">
      <c r="A1" s="198"/>
      <c r="B1" s="199"/>
    </row>
    <row r="2" spans="1:2" ht="18" thickBot="1">
      <c r="A2" s="573" t="s">
        <v>491</v>
      </c>
      <c r="B2" s="574"/>
    </row>
    <row r="3" spans="1:2" ht="14.25">
      <c r="A3" s="200"/>
      <c r="B3" s="201"/>
    </row>
    <row r="4" spans="1:2" ht="15" thickBot="1">
      <c r="A4" s="202" t="s">
        <v>492</v>
      </c>
      <c r="B4" s="201"/>
    </row>
    <row r="5" spans="1:2" ht="15" thickBot="1">
      <c r="A5" s="189" t="s">
        <v>493</v>
      </c>
      <c r="B5" s="190" t="s">
        <v>494</v>
      </c>
    </row>
    <row r="6" spans="1:2" ht="182.25" thickBot="1">
      <c r="A6" s="191" t="s">
        <v>495</v>
      </c>
      <c r="B6" s="191" t="s">
        <v>496</v>
      </c>
    </row>
    <row r="7" spans="1:2" ht="112.5" thickBot="1">
      <c r="A7" s="192" t="s">
        <v>497</v>
      </c>
      <c r="B7" s="191" t="s">
        <v>498</v>
      </c>
    </row>
    <row r="8" spans="1:2" ht="408.75" customHeight="1" thickBot="1">
      <c r="A8" s="193" t="s">
        <v>499</v>
      </c>
      <c r="B8" s="191" t="s">
        <v>500</v>
      </c>
    </row>
    <row r="9" spans="1:2" ht="84" thickBot="1">
      <c r="A9" s="191" t="s">
        <v>501</v>
      </c>
      <c r="B9" s="191" t="s">
        <v>502</v>
      </c>
    </row>
    <row r="10" spans="1:2" ht="14.25">
      <c r="A10" s="200"/>
      <c r="B10" s="201"/>
    </row>
    <row r="11" spans="1:2" ht="15" thickBot="1">
      <c r="A11" s="575" t="s">
        <v>503</v>
      </c>
      <c r="B11" s="576"/>
    </row>
    <row r="12" spans="1:2" ht="15" thickBot="1">
      <c r="A12" s="194" t="s">
        <v>504</v>
      </c>
      <c r="B12" s="194" t="s">
        <v>494</v>
      </c>
    </row>
    <row r="13" spans="1:2" ht="15" thickBot="1">
      <c r="A13" s="577" t="s">
        <v>505</v>
      </c>
      <c r="B13" s="577"/>
    </row>
    <row r="14" spans="1:2" ht="60.75" thickBot="1">
      <c r="A14" s="195" t="s">
        <v>506</v>
      </c>
      <c r="B14" s="196" t="s">
        <v>507</v>
      </c>
    </row>
    <row r="15" spans="1:2" ht="42" thickBot="1">
      <c r="A15" s="195" t="s">
        <v>508</v>
      </c>
      <c r="B15" s="196" t="s">
        <v>507</v>
      </c>
    </row>
    <row r="16" spans="1:2" ht="15" thickBot="1">
      <c r="A16" s="577" t="s">
        <v>509</v>
      </c>
      <c r="B16" s="577"/>
    </row>
    <row r="17" spans="1:2" ht="56.25" thickBot="1">
      <c r="A17" s="195" t="s">
        <v>510</v>
      </c>
      <c r="B17" s="196" t="s">
        <v>507</v>
      </c>
    </row>
    <row r="18" spans="1:2" ht="42" thickBot="1">
      <c r="A18" s="195" t="s">
        <v>511</v>
      </c>
      <c r="B18" s="196" t="s">
        <v>507</v>
      </c>
    </row>
    <row r="19" spans="1:2" ht="15" thickBot="1">
      <c r="A19" s="577" t="s">
        <v>512</v>
      </c>
      <c r="B19" s="577"/>
    </row>
    <row r="20" spans="1:2" ht="28.5" thickBot="1">
      <c r="A20" s="197" t="s">
        <v>513</v>
      </c>
      <c r="B20" s="196" t="s">
        <v>507</v>
      </c>
    </row>
    <row r="21" spans="1:2" ht="28.5" thickBot="1">
      <c r="A21" s="197" t="s">
        <v>514</v>
      </c>
      <c r="B21" s="196" t="s">
        <v>507</v>
      </c>
    </row>
    <row r="22" spans="1:2" ht="28.5" thickBot="1">
      <c r="A22" s="197" t="s">
        <v>515</v>
      </c>
      <c r="B22" s="196" t="s">
        <v>507</v>
      </c>
    </row>
    <row r="23" spans="1:2" ht="15" thickBot="1">
      <c r="A23" s="577" t="s">
        <v>516</v>
      </c>
      <c r="B23" s="577"/>
    </row>
    <row r="24" spans="1:2" ht="42" thickBot="1">
      <c r="A24" s="195" t="s">
        <v>517</v>
      </c>
      <c r="B24" s="196" t="s">
        <v>507</v>
      </c>
    </row>
    <row r="25" spans="1:2" ht="28.5" thickBot="1">
      <c r="A25" s="195" t="s">
        <v>518</v>
      </c>
      <c r="B25" s="196" t="s">
        <v>507</v>
      </c>
    </row>
    <row r="26" spans="1:2" ht="56.25" thickBot="1">
      <c r="A26" s="195" t="s">
        <v>519</v>
      </c>
      <c r="B26" s="196" t="s">
        <v>507</v>
      </c>
    </row>
    <row r="27" spans="1:2" ht="28.5" thickBot="1">
      <c r="A27" s="195" t="s">
        <v>520</v>
      </c>
      <c r="B27" s="196" t="s">
        <v>507</v>
      </c>
    </row>
    <row r="28" spans="1:2" ht="15" thickBot="1">
      <c r="A28" s="203" t="s">
        <v>521</v>
      </c>
      <c r="B28" s="204"/>
    </row>
  </sheetData>
  <sheetProtection/>
  <mergeCells count="6">
    <mergeCell ref="A2:B2"/>
    <mergeCell ref="A11:B11"/>
    <mergeCell ref="A13:B13"/>
    <mergeCell ref="A16:B16"/>
    <mergeCell ref="A19:B19"/>
    <mergeCell ref="A23:B23"/>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S39"/>
  <sheetViews>
    <sheetView showGridLines="0" zoomScale="55" zoomScaleNormal="55" zoomScalePageLayoutView="0" workbookViewId="0" topLeftCell="A7">
      <selection activeCell="D25" sqref="D25"/>
    </sheetView>
  </sheetViews>
  <sheetFormatPr defaultColWidth="10.8515625" defaultRowHeight="15"/>
  <cols>
    <col min="1" max="1" width="3.00390625" style="0" customWidth="1"/>
    <col min="2" max="4" width="36.140625" style="0" customWidth="1"/>
    <col min="5" max="5" width="33.7109375" style="0" customWidth="1"/>
    <col min="6" max="6" width="30.421875" style="0" customWidth="1"/>
    <col min="7" max="7" width="32.00390625" style="0" customWidth="1"/>
    <col min="8" max="19" width="36.140625" style="0" customWidth="1"/>
  </cols>
  <sheetData>
    <row r="1" spans="1:19" ht="15.75" thickBot="1">
      <c r="A1" s="355"/>
      <c r="B1" s="355"/>
      <c r="C1" s="355"/>
      <c r="D1" s="355"/>
      <c r="E1" s="355"/>
      <c r="F1" s="355"/>
      <c r="G1" s="355"/>
      <c r="H1" s="355"/>
      <c r="I1" s="355"/>
      <c r="J1" s="355"/>
      <c r="K1" s="355"/>
      <c r="L1" s="355"/>
      <c r="M1" s="355"/>
      <c r="N1" s="355"/>
      <c r="O1" s="355"/>
      <c r="P1" s="355"/>
      <c r="Q1" s="355"/>
      <c r="R1" s="355"/>
      <c r="S1" s="355"/>
    </row>
    <row r="2" spans="1:19" ht="26.25">
      <c r="A2" s="355"/>
      <c r="B2" s="356"/>
      <c r="C2" s="614"/>
      <c r="D2" s="614"/>
      <c r="E2" s="614"/>
      <c r="F2" s="614"/>
      <c r="G2" s="614"/>
      <c r="H2" s="9"/>
      <c r="I2" s="9"/>
      <c r="J2" s="9"/>
      <c r="K2" s="9"/>
      <c r="L2" s="9"/>
      <c r="M2" s="9"/>
      <c r="N2" s="9"/>
      <c r="O2" s="9"/>
      <c r="P2" s="9"/>
      <c r="Q2" s="9"/>
      <c r="R2" s="9"/>
      <c r="S2" s="10"/>
    </row>
    <row r="3" spans="1:19" ht="26.25">
      <c r="A3" s="355"/>
      <c r="B3" s="357"/>
      <c r="C3" s="615" t="s">
        <v>714</v>
      </c>
      <c r="D3" s="616"/>
      <c r="E3" s="616"/>
      <c r="F3" s="616"/>
      <c r="G3" s="617"/>
      <c r="H3" s="20"/>
      <c r="I3" s="20"/>
      <c r="J3" s="20"/>
      <c r="K3" s="20"/>
      <c r="L3" s="20"/>
      <c r="M3" s="20"/>
      <c r="N3" s="20"/>
      <c r="O3" s="20"/>
      <c r="P3" s="20"/>
      <c r="Q3" s="20"/>
      <c r="R3" s="20"/>
      <c r="S3" s="358"/>
    </row>
    <row r="4" spans="1:19" ht="26.25">
      <c r="A4" s="355"/>
      <c r="B4" s="357"/>
      <c r="C4" s="359"/>
      <c r="D4" s="359"/>
      <c r="E4" s="359"/>
      <c r="F4" s="359"/>
      <c r="G4" s="359"/>
      <c r="H4" s="20"/>
      <c r="I4" s="20"/>
      <c r="J4" s="20"/>
      <c r="K4" s="20"/>
      <c r="L4" s="20"/>
      <c r="M4" s="20"/>
      <c r="N4" s="20"/>
      <c r="O4" s="20"/>
      <c r="P4" s="20"/>
      <c r="Q4" s="20"/>
      <c r="R4" s="20"/>
      <c r="S4" s="358"/>
    </row>
    <row r="5" spans="1:19" ht="15.75" thickBot="1">
      <c r="A5" s="355"/>
      <c r="B5" s="11"/>
      <c r="C5" s="20"/>
      <c r="D5" s="20"/>
      <c r="E5" s="20"/>
      <c r="F5" s="20"/>
      <c r="G5" s="20"/>
      <c r="H5" s="20"/>
      <c r="I5" s="20"/>
      <c r="J5" s="20"/>
      <c r="K5" s="20"/>
      <c r="L5" s="20"/>
      <c r="M5" s="20"/>
      <c r="N5" s="20"/>
      <c r="O5" s="20"/>
      <c r="P5" s="20"/>
      <c r="Q5" s="20"/>
      <c r="R5" s="20"/>
      <c r="S5" s="358"/>
    </row>
    <row r="6" spans="1:19" ht="16.5" thickBot="1">
      <c r="A6" s="355"/>
      <c r="B6" s="618" t="s">
        <v>715</v>
      </c>
      <c r="C6" s="619"/>
      <c r="D6" s="619"/>
      <c r="E6" s="619"/>
      <c r="F6" s="619"/>
      <c r="G6" s="619"/>
      <c r="H6" s="360"/>
      <c r="I6" s="360"/>
      <c r="J6" s="360"/>
      <c r="K6" s="360"/>
      <c r="L6" s="360"/>
      <c r="M6" s="360"/>
      <c r="N6" s="360"/>
      <c r="O6" s="360"/>
      <c r="P6" s="360"/>
      <c r="Q6" s="360"/>
      <c r="R6" s="360"/>
      <c r="S6" s="361"/>
    </row>
    <row r="7" spans="1:19" ht="15.75">
      <c r="A7" s="355"/>
      <c r="B7" s="618" t="s">
        <v>716</v>
      </c>
      <c r="C7" s="620"/>
      <c r="D7" s="620"/>
      <c r="E7" s="620"/>
      <c r="F7" s="620"/>
      <c r="G7" s="620"/>
      <c r="H7" s="360"/>
      <c r="I7" s="360"/>
      <c r="J7" s="360"/>
      <c r="K7" s="360"/>
      <c r="L7" s="360"/>
      <c r="M7" s="360"/>
      <c r="N7" s="360"/>
      <c r="O7" s="360"/>
      <c r="P7" s="360"/>
      <c r="Q7" s="360"/>
      <c r="R7" s="360"/>
      <c r="S7" s="361"/>
    </row>
    <row r="8" spans="1:19" ht="15.75" thickBot="1">
      <c r="A8" s="355"/>
      <c r="B8" s="621" t="s">
        <v>717</v>
      </c>
      <c r="C8" s="622"/>
      <c r="D8" s="622"/>
      <c r="E8" s="622"/>
      <c r="F8" s="622"/>
      <c r="G8" s="622"/>
      <c r="H8" s="362"/>
      <c r="I8" s="362"/>
      <c r="J8" s="362"/>
      <c r="K8" s="362"/>
      <c r="L8" s="362"/>
      <c r="M8" s="362"/>
      <c r="N8" s="362"/>
      <c r="O8" s="362"/>
      <c r="P8" s="362"/>
      <c r="Q8" s="362"/>
      <c r="R8" s="362"/>
      <c r="S8" s="363"/>
    </row>
    <row r="9" spans="1:19" ht="15">
      <c r="A9" s="355"/>
      <c r="B9" s="355"/>
      <c r="C9" s="355"/>
      <c r="D9" s="355"/>
      <c r="E9" s="355"/>
      <c r="F9" s="355"/>
      <c r="G9" s="355"/>
      <c r="H9" s="355"/>
      <c r="I9" s="355"/>
      <c r="J9" s="355"/>
      <c r="K9" s="355"/>
      <c r="L9" s="355"/>
      <c r="M9" s="355"/>
      <c r="N9" s="355"/>
      <c r="O9" s="355"/>
      <c r="P9" s="355"/>
      <c r="Q9" s="355"/>
      <c r="R9" s="355"/>
      <c r="S9" s="355"/>
    </row>
    <row r="10" spans="1:19" ht="21">
      <c r="A10" s="355"/>
      <c r="B10" s="623" t="s">
        <v>718</v>
      </c>
      <c r="C10" s="623"/>
      <c r="D10" s="355"/>
      <c r="E10" s="355"/>
      <c r="F10" s="355"/>
      <c r="G10" s="355"/>
      <c r="H10" s="355"/>
      <c r="I10" s="355"/>
      <c r="J10" s="355"/>
      <c r="K10" s="355"/>
      <c r="L10" s="355"/>
      <c r="M10" s="355"/>
      <c r="N10" s="355"/>
      <c r="O10" s="355"/>
      <c r="P10" s="355"/>
      <c r="Q10" s="355"/>
      <c r="R10" s="355"/>
      <c r="S10" s="355"/>
    </row>
    <row r="11" spans="1:19" ht="15.75" thickBot="1">
      <c r="A11" s="355"/>
      <c r="B11" s="355"/>
      <c r="C11" s="355"/>
      <c r="D11" s="355"/>
      <c r="E11" s="355"/>
      <c r="F11" s="355"/>
      <c r="G11" s="355"/>
      <c r="H11" s="355"/>
      <c r="I11" s="355"/>
      <c r="J11" s="355"/>
      <c r="K11" s="355"/>
      <c r="L11" s="355"/>
      <c r="M11" s="355"/>
      <c r="N11" s="355"/>
      <c r="O11" s="355"/>
      <c r="P11" s="355"/>
      <c r="Q11" s="355"/>
      <c r="R11" s="355"/>
      <c r="S11" s="355"/>
    </row>
    <row r="12" spans="1:19" ht="15.75" thickBot="1">
      <c r="A12" s="355"/>
      <c r="B12" s="364" t="s">
        <v>719</v>
      </c>
      <c r="C12" s="365"/>
      <c r="D12" s="355"/>
      <c r="E12" s="355"/>
      <c r="F12" s="355"/>
      <c r="G12" s="355"/>
      <c r="H12" s="355"/>
      <c r="I12" s="355"/>
      <c r="J12" s="355"/>
      <c r="K12" s="355"/>
      <c r="L12" s="355"/>
      <c r="M12" s="355"/>
      <c r="N12" s="355"/>
      <c r="O12" s="355"/>
      <c r="P12" s="355"/>
      <c r="Q12" s="355"/>
      <c r="R12" s="355"/>
      <c r="S12" s="355"/>
    </row>
    <row r="13" spans="1:19" ht="15.75" thickBot="1">
      <c r="A13" s="355"/>
      <c r="B13" s="364" t="s">
        <v>720</v>
      </c>
      <c r="C13" s="365" t="s">
        <v>721</v>
      </c>
      <c r="D13" s="355"/>
      <c r="E13" s="355"/>
      <c r="F13" s="355"/>
      <c r="G13" s="355"/>
      <c r="H13" s="355"/>
      <c r="I13" s="355"/>
      <c r="J13" s="355"/>
      <c r="K13" s="355"/>
      <c r="L13" s="355"/>
      <c r="M13" s="355"/>
      <c r="N13" s="355"/>
      <c r="O13" s="355"/>
      <c r="P13" s="355"/>
      <c r="Q13" s="355"/>
      <c r="R13" s="355"/>
      <c r="S13" s="355"/>
    </row>
    <row r="14" spans="1:19" ht="15.75" thickBot="1">
      <c r="A14" s="355"/>
      <c r="B14" s="364" t="s">
        <v>722</v>
      </c>
      <c r="C14" s="365" t="s">
        <v>723</v>
      </c>
      <c r="D14" s="355"/>
      <c r="E14" s="355"/>
      <c r="F14" s="355"/>
      <c r="G14" s="355"/>
      <c r="H14" s="355"/>
      <c r="I14" s="355"/>
      <c r="J14" s="355"/>
      <c r="K14" s="355"/>
      <c r="L14" s="355"/>
      <c r="M14" s="355"/>
      <c r="N14" s="355"/>
      <c r="O14" s="355"/>
      <c r="P14" s="355"/>
      <c r="Q14" s="355"/>
      <c r="R14" s="355"/>
      <c r="S14" s="355"/>
    </row>
    <row r="15" spans="1:19" ht="15.75" thickBot="1">
      <c r="A15" s="355"/>
      <c r="B15" s="364" t="s">
        <v>724</v>
      </c>
      <c r="C15" s="365" t="s">
        <v>97</v>
      </c>
      <c r="D15" s="355"/>
      <c r="E15" s="355"/>
      <c r="F15" s="355"/>
      <c r="G15" s="355"/>
      <c r="H15" s="355"/>
      <c r="I15" s="355"/>
      <c r="J15" s="355"/>
      <c r="K15" s="355"/>
      <c r="L15" s="355"/>
      <c r="M15" s="355"/>
      <c r="N15" s="355"/>
      <c r="O15" s="355"/>
      <c r="P15" s="355"/>
      <c r="Q15" s="355"/>
      <c r="R15" s="355"/>
      <c r="S15" s="355"/>
    </row>
    <row r="16" spans="1:19" ht="15.75" thickBot="1">
      <c r="A16" s="355"/>
      <c r="B16" s="364" t="s">
        <v>725</v>
      </c>
      <c r="C16" s="365" t="s">
        <v>726</v>
      </c>
      <c r="D16" s="355"/>
      <c r="E16" s="355"/>
      <c r="F16" s="355"/>
      <c r="G16" s="355"/>
      <c r="H16" s="355"/>
      <c r="I16" s="355"/>
      <c r="J16" s="355"/>
      <c r="K16" s="355"/>
      <c r="L16" s="355"/>
      <c r="M16" s="355"/>
      <c r="N16" s="355"/>
      <c r="O16" s="355"/>
      <c r="P16" s="355"/>
      <c r="Q16" s="355"/>
      <c r="R16" s="355"/>
      <c r="S16" s="355"/>
    </row>
    <row r="17" spans="1:19" ht="15.75" thickBot="1">
      <c r="A17" s="355"/>
      <c r="B17" s="364" t="s">
        <v>727</v>
      </c>
      <c r="C17" s="365" t="s">
        <v>728</v>
      </c>
      <c r="D17" s="355"/>
      <c r="E17" s="355"/>
      <c r="F17" s="355"/>
      <c r="G17" s="355"/>
      <c r="H17" s="355"/>
      <c r="I17" s="355"/>
      <c r="J17" s="355"/>
      <c r="K17" s="355"/>
      <c r="L17" s="355"/>
      <c r="M17" s="355"/>
      <c r="N17" s="355"/>
      <c r="O17" s="355"/>
      <c r="P17" s="355"/>
      <c r="Q17" s="355"/>
      <c r="R17" s="355"/>
      <c r="S17" s="355"/>
    </row>
    <row r="18" spans="1:19" ht="15.75" thickBot="1">
      <c r="A18" s="355"/>
      <c r="B18" s="366"/>
      <c r="C18" s="367"/>
      <c r="D18" s="355"/>
      <c r="E18" s="355"/>
      <c r="F18" s="355"/>
      <c r="G18" s="355"/>
      <c r="H18" s="355"/>
      <c r="I18" s="355"/>
      <c r="J18" s="355"/>
      <c r="K18" s="355"/>
      <c r="L18" s="355"/>
      <c r="M18" s="355"/>
      <c r="N18" s="355"/>
      <c r="O18" s="355"/>
      <c r="P18" s="355"/>
      <c r="Q18" s="355"/>
      <c r="R18" s="355"/>
      <c r="S18" s="355"/>
    </row>
    <row r="19" spans="1:19" ht="27.75" customHeight="1" thickBot="1">
      <c r="A19" s="355"/>
      <c r="B19" s="355"/>
      <c r="C19" s="355"/>
      <c r="D19" s="590" t="s">
        <v>729</v>
      </c>
      <c r="E19" s="591"/>
      <c r="F19" s="591"/>
      <c r="G19" s="592"/>
      <c r="H19" s="590" t="s">
        <v>730</v>
      </c>
      <c r="I19" s="591"/>
      <c r="J19" s="591"/>
      <c r="K19" s="592"/>
      <c r="L19" s="593" t="s">
        <v>731</v>
      </c>
      <c r="M19" s="591"/>
      <c r="N19" s="591"/>
      <c r="O19" s="592"/>
      <c r="P19" s="590" t="s">
        <v>732</v>
      </c>
      <c r="Q19" s="591"/>
      <c r="R19" s="591"/>
      <c r="S19" s="592"/>
    </row>
    <row r="20" spans="1:19" ht="36.75" customHeight="1" thickBot="1">
      <c r="A20" s="355"/>
      <c r="B20" s="606" t="s">
        <v>733</v>
      </c>
      <c r="C20" s="611" t="s">
        <v>734</v>
      </c>
      <c r="D20" s="368"/>
      <c r="E20" s="369" t="s">
        <v>735</v>
      </c>
      <c r="F20" s="370" t="s">
        <v>736</v>
      </c>
      <c r="G20" s="371" t="s">
        <v>737</v>
      </c>
      <c r="H20" s="368"/>
      <c r="I20" s="369" t="s">
        <v>738</v>
      </c>
      <c r="J20" s="370" t="s">
        <v>736</v>
      </c>
      <c r="K20" s="371" t="s">
        <v>739</v>
      </c>
      <c r="L20" s="368"/>
      <c r="M20" s="369" t="s">
        <v>738</v>
      </c>
      <c r="N20" s="370" t="s">
        <v>736</v>
      </c>
      <c r="O20" s="371" t="s">
        <v>737</v>
      </c>
      <c r="P20" s="368"/>
      <c r="Q20" s="369" t="s">
        <v>738</v>
      </c>
      <c r="R20" s="370" t="s">
        <v>736</v>
      </c>
      <c r="S20" s="371" t="s">
        <v>739</v>
      </c>
    </row>
    <row r="21" spans="1:19" ht="33" customHeight="1">
      <c r="A21" s="355"/>
      <c r="B21" s="607"/>
      <c r="C21" s="612"/>
      <c r="D21" s="372" t="s">
        <v>740</v>
      </c>
      <c r="E21" s="373"/>
      <c r="F21" s="374">
        <v>4000</v>
      </c>
      <c r="G21" s="375"/>
      <c r="H21" s="376" t="s">
        <v>740</v>
      </c>
      <c r="I21" s="377">
        <v>4000</v>
      </c>
      <c r="J21" s="378">
        <v>4000</v>
      </c>
      <c r="K21" s="379"/>
      <c r="L21" s="372" t="s">
        <v>740</v>
      </c>
      <c r="M21" s="377"/>
      <c r="N21" s="378">
        <v>1391</v>
      </c>
      <c r="O21" s="379"/>
      <c r="P21" s="372" t="s">
        <v>740</v>
      </c>
      <c r="Q21" s="377"/>
      <c r="R21" s="378"/>
      <c r="S21" s="379"/>
    </row>
    <row r="22" spans="1:19" ht="33" customHeight="1">
      <c r="A22" s="355"/>
      <c r="B22" s="607"/>
      <c r="C22" s="612"/>
      <c r="D22" s="380" t="s">
        <v>741</v>
      </c>
      <c r="E22" s="381"/>
      <c r="F22" s="381">
        <v>0.2</v>
      </c>
      <c r="G22" s="382"/>
      <c r="H22" s="383" t="s">
        <v>741</v>
      </c>
      <c r="I22" s="384">
        <v>0.2</v>
      </c>
      <c r="J22" s="384">
        <v>0.2</v>
      </c>
      <c r="K22" s="385"/>
      <c r="L22" s="380" t="s">
        <v>741</v>
      </c>
      <c r="M22" s="384"/>
      <c r="N22" s="384">
        <v>0.11</v>
      </c>
      <c r="O22" s="385"/>
      <c r="P22" s="380" t="s">
        <v>741</v>
      </c>
      <c r="Q22" s="384"/>
      <c r="R22" s="384"/>
      <c r="S22" s="385"/>
    </row>
    <row r="23" spans="1:19" ht="33" customHeight="1">
      <c r="A23" s="355"/>
      <c r="B23" s="608"/>
      <c r="C23" s="613"/>
      <c r="D23" s="380" t="s">
        <v>742</v>
      </c>
      <c r="E23" s="381"/>
      <c r="F23" s="381"/>
      <c r="G23" s="382"/>
      <c r="H23" s="383" t="s">
        <v>742</v>
      </c>
      <c r="I23" s="384"/>
      <c r="J23" s="384"/>
      <c r="K23" s="385"/>
      <c r="L23" s="380" t="s">
        <v>742</v>
      </c>
      <c r="M23" s="384"/>
      <c r="N23" s="384">
        <v>0.27</v>
      </c>
      <c r="O23" s="385"/>
      <c r="P23" s="380" t="s">
        <v>742</v>
      </c>
      <c r="Q23" s="384"/>
      <c r="R23" s="384"/>
      <c r="S23" s="385"/>
    </row>
    <row r="24" spans="1:19" ht="14.25">
      <c r="A24" s="355"/>
      <c r="B24" s="366"/>
      <c r="C24" s="367"/>
      <c r="D24" s="386" t="s">
        <v>768</v>
      </c>
      <c r="E24" s="355"/>
      <c r="F24" s="355"/>
      <c r="G24" s="355"/>
      <c r="H24" s="355"/>
      <c r="I24" s="355"/>
      <c r="J24" s="355"/>
      <c r="K24" s="355"/>
      <c r="L24" s="355"/>
      <c r="M24" s="355"/>
      <c r="N24" s="355"/>
      <c r="O24" s="355"/>
      <c r="P24" s="355"/>
      <c r="Q24" s="355"/>
      <c r="R24" s="355"/>
      <c r="S24" s="355"/>
    </row>
    <row r="25" spans="1:19" ht="14.25">
      <c r="A25" s="355"/>
      <c r="B25" s="366"/>
      <c r="C25" s="367"/>
      <c r="D25" s="355"/>
      <c r="E25" s="355"/>
      <c r="F25" s="355"/>
      <c r="G25" s="355"/>
      <c r="H25" s="355"/>
      <c r="I25" s="355"/>
      <c r="J25" s="355"/>
      <c r="K25" s="355"/>
      <c r="L25" s="355"/>
      <c r="M25" s="355"/>
      <c r="N25" s="355"/>
      <c r="O25" s="355"/>
      <c r="P25" s="355"/>
      <c r="Q25" s="355"/>
      <c r="R25" s="355"/>
      <c r="S25" s="355"/>
    </row>
    <row r="26" spans="1:19" ht="14.25">
      <c r="A26" s="355"/>
      <c r="B26" s="366"/>
      <c r="C26" s="367"/>
      <c r="D26" s="387" t="s">
        <v>743</v>
      </c>
      <c r="E26" s="355"/>
      <c r="F26" s="355"/>
      <c r="G26" s="355"/>
      <c r="H26" s="355"/>
      <c r="I26" s="355"/>
      <c r="J26" s="355"/>
      <c r="K26" s="355"/>
      <c r="L26" s="355"/>
      <c r="M26" s="355"/>
      <c r="N26" s="355"/>
      <c r="O26" s="355"/>
      <c r="P26" s="355"/>
      <c r="Q26" s="355"/>
      <c r="R26" s="355"/>
      <c r="S26" s="355"/>
    </row>
    <row r="27" spans="1:19" ht="15" thickBot="1">
      <c r="A27" s="355"/>
      <c r="B27" s="355"/>
      <c r="C27" s="388"/>
      <c r="D27" s="389"/>
      <c r="E27" s="355"/>
      <c r="F27" s="355"/>
      <c r="G27" s="355"/>
      <c r="H27" s="355"/>
      <c r="I27" s="355"/>
      <c r="J27" s="355"/>
      <c r="K27" s="355"/>
      <c r="L27" s="355"/>
      <c r="M27" s="355"/>
      <c r="N27" s="355"/>
      <c r="O27" s="355"/>
      <c r="P27" s="355"/>
      <c r="Q27" s="355"/>
      <c r="R27" s="355"/>
      <c r="S27" s="355"/>
    </row>
    <row r="28" spans="1:19" ht="15" thickBot="1">
      <c r="A28" s="355"/>
      <c r="B28" s="355"/>
      <c r="C28" s="355"/>
      <c r="D28" s="590" t="s">
        <v>729</v>
      </c>
      <c r="E28" s="591"/>
      <c r="F28" s="591"/>
      <c r="G28" s="592"/>
      <c r="H28" s="593" t="s">
        <v>730</v>
      </c>
      <c r="I28" s="594"/>
      <c r="J28" s="594"/>
      <c r="K28" s="595"/>
      <c r="L28" s="593" t="s">
        <v>731</v>
      </c>
      <c r="M28" s="594"/>
      <c r="N28" s="594"/>
      <c r="O28" s="595"/>
      <c r="P28" s="590" t="s">
        <v>732</v>
      </c>
      <c r="Q28" s="591"/>
      <c r="R28" s="591"/>
      <c r="S28" s="592"/>
    </row>
    <row r="29" spans="1:19" ht="31.5" customHeight="1">
      <c r="A29" s="355"/>
      <c r="B29" s="606" t="s">
        <v>744</v>
      </c>
      <c r="C29" s="606" t="s">
        <v>745</v>
      </c>
      <c r="D29" s="609" t="s">
        <v>746</v>
      </c>
      <c r="E29" s="610"/>
      <c r="F29" s="390" t="s">
        <v>727</v>
      </c>
      <c r="G29" s="391" t="s">
        <v>747</v>
      </c>
      <c r="H29" s="609" t="s">
        <v>746</v>
      </c>
      <c r="I29" s="610"/>
      <c r="J29" s="390" t="s">
        <v>727</v>
      </c>
      <c r="K29" s="391" t="s">
        <v>747</v>
      </c>
      <c r="L29" s="609" t="s">
        <v>746</v>
      </c>
      <c r="M29" s="610"/>
      <c r="N29" s="390" t="s">
        <v>727</v>
      </c>
      <c r="O29" s="391" t="s">
        <v>747</v>
      </c>
      <c r="P29" s="609" t="s">
        <v>746</v>
      </c>
      <c r="Q29" s="610"/>
      <c r="R29" s="390" t="s">
        <v>727</v>
      </c>
      <c r="S29" s="391" t="s">
        <v>747</v>
      </c>
    </row>
    <row r="30" spans="1:19" ht="27" customHeight="1">
      <c r="A30" s="355"/>
      <c r="B30" s="607"/>
      <c r="C30" s="607"/>
      <c r="D30" s="392" t="s">
        <v>740</v>
      </c>
      <c r="E30" s="393">
        <v>200</v>
      </c>
      <c r="F30" s="598" t="s">
        <v>748</v>
      </c>
      <c r="G30" s="600" t="s">
        <v>749</v>
      </c>
      <c r="H30" s="392" t="s">
        <v>740</v>
      </c>
      <c r="I30" s="394">
        <v>200</v>
      </c>
      <c r="J30" s="602" t="s">
        <v>748</v>
      </c>
      <c r="K30" s="604" t="s">
        <v>750</v>
      </c>
      <c r="L30" s="392" t="s">
        <v>740</v>
      </c>
      <c r="M30" s="395">
        <v>200</v>
      </c>
      <c r="N30" s="602" t="s">
        <v>748</v>
      </c>
      <c r="O30" s="604" t="s">
        <v>749</v>
      </c>
      <c r="P30" s="392" t="s">
        <v>740</v>
      </c>
      <c r="Q30" s="395"/>
      <c r="R30" s="582"/>
      <c r="S30" s="584"/>
    </row>
    <row r="31" spans="1:19" ht="32.25" customHeight="1">
      <c r="A31" s="355"/>
      <c r="B31" s="608"/>
      <c r="C31" s="608"/>
      <c r="D31" s="396" t="s">
        <v>751</v>
      </c>
      <c r="E31" s="397">
        <v>0.2</v>
      </c>
      <c r="F31" s="599"/>
      <c r="G31" s="601"/>
      <c r="H31" s="396" t="s">
        <v>751</v>
      </c>
      <c r="I31" s="398">
        <v>0.2</v>
      </c>
      <c r="J31" s="603"/>
      <c r="K31" s="605"/>
      <c r="L31" s="396" t="s">
        <v>751</v>
      </c>
      <c r="M31" s="398">
        <v>0.2</v>
      </c>
      <c r="N31" s="603"/>
      <c r="O31" s="605"/>
      <c r="P31" s="396" t="s">
        <v>751</v>
      </c>
      <c r="Q31" s="398"/>
      <c r="R31" s="583"/>
      <c r="S31" s="585"/>
    </row>
    <row r="32" spans="1:19" ht="43.5" customHeight="1">
      <c r="A32" s="355"/>
      <c r="B32" s="580" t="s">
        <v>752</v>
      </c>
      <c r="C32" s="580" t="s">
        <v>753</v>
      </c>
      <c r="D32" s="399" t="s">
        <v>754</v>
      </c>
      <c r="E32" s="400" t="s">
        <v>755</v>
      </c>
      <c r="F32" s="588" t="s">
        <v>756</v>
      </c>
      <c r="G32" s="589"/>
      <c r="H32" s="399" t="s">
        <v>754</v>
      </c>
      <c r="I32" s="400" t="s">
        <v>755</v>
      </c>
      <c r="J32" s="588" t="s">
        <v>756</v>
      </c>
      <c r="K32" s="589"/>
      <c r="L32" s="399" t="s">
        <v>754</v>
      </c>
      <c r="M32" s="400" t="s">
        <v>755</v>
      </c>
      <c r="N32" s="588" t="s">
        <v>756</v>
      </c>
      <c r="O32" s="589"/>
      <c r="P32" s="399" t="s">
        <v>754</v>
      </c>
      <c r="Q32" s="400" t="s">
        <v>755</v>
      </c>
      <c r="R32" s="588" t="s">
        <v>756</v>
      </c>
      <c r="S32" s="589"/>
    </row>
    <row r="33" spans="1:19" ht="33" customHeight="1">
      <c r="A33" s="355"/>
      <c r="B33" s="586"/>
      <c r="C33" s="587"/>
      <c r="D33" s="401">
        <v>0</v>
      </c>
      <c r="E33" s="402">
        <v>0</v>
      </c>
      <c r="F33" s="596" t="s">
        <v>757</v>
      </c>
      <c r="G33" s="597"/>
      <c r="H33" s="403">
        <v>200</v>
      </c>
      <c r="I33" s="404">
        <v>0.2</v>
      </c>
      <c r="J33" s="578" t="s">
        <v>757</v>
      </c>
      <c r="K33" s="579"/>
      <c r="L33" s="403">
        <v>193</v>
      </c>
      <c r="M33" s="404">
        <v>0.19</v>
      </c>
      <c r="N33" s="578" t="s">
        <v>757</v>
      </c>
      <c r="O33" s="579"/>
      <c r="P33" s="403"/>
      <c r="Q33" s="404"/>
      <c r="R33" s="578"/>
      <c r="S33" s="579"/>
    </row>
    <row r="34" spans="1:19" ht="33.75" customHeight="1">
      <c r="A34" s="355"/>
      <c r="B34" s="586"/>
      <c r="C34" s="580" t="s">
        <v>758</v>
      </c>
      <c r="D34" s="405" t="s">
        <v>756</v>
      </c>
      <c r="E34" s="406" t="s">
        <v>759</v>
      </c>
      <c r="F34" s="399" t="s">
        <v>727</v>
      </c>
      <c r="G34" s="407" t="s">
        <v>747</v>
      </c>
      <c r="H34" s="405" t="s">
        <v>756</v>
      </c>
      <c r="I34" s="406" t="s">
        <v>760</v>
      </c>
      <c r="J34" s="399" t="s">
        <v>727</v>
      </c>
      <c r="K34" s="407" t="s">
        <v>747</v>
      </c>
      <c r="L34" s="405" t="s">
        <v>756</v>
      </c>
      <c r="M34" s="406" t="s">
        <v>759</v>
      </c>
      <c r="N34" s="399" t="s">
        <v>727</v>
      </c>
      <c r="O34" s="407" t="s">
        <v>747</v>
      </c>
      <c r="P34" s="405" t="s">
        <v>756</v>
      </c>
      <c r="Q34" s="406" t="s">
        <v>760</v>
      </c>
      <c r="R34" s="399" t="s">
        <v>727</v>
      </c>
      <c r="S34" s="407" t="s">
        <v>747</v>
      </c>
    </row>
    <row r="35" spans="1:19" ht="42.75" customHeight="1">
      <c r="A35" s="355"/>
      <c r="B35" s="587"/>
      <c r="C35" s="581"/>
      <c r="D35" s="408" t="s">
        <v>757</v>
      </c>
      <c r="E35" s="409" t="s">
        <v>761</v>
      </c>
      <c r="F35" s="410" t="s">
        <v>748</v>
      </c>
      <c r="G35" s="411" t="s">
        <v>749</v>
      </c>
      <c r="H35" s="412" t="s">
        <v>757</v>
      </c>
      <c r="I35" s="413" t="s">
        <v>761</v>
      </c>
      <c r="J35" s="414" t="s">
        <v>748</v>
      </c>
      <c r="K35" s="415" t="s">
        <v>750</v>
      </c>
      <c r="L35" s="412" t="s">
        <v>757</v>
      </c>
      <c r="M35" s="413" t="s">
        <v>761</v>
      </c>
      <c r="N35" s="414" t="s">
        <v>748</v>
      </c>
      <c r="O35" s="415" t="s">
        <v>765</v>
      </c>
      <c r="P35" s="416"/>
      <c r="Q35" s="413"/>
      <c r="R35" s="414"/>
      <c r="S35" s="415"/>
    </row>
    <row r="36" spans="1:19" ht="14.25">
      <c r="A36" s="355"/>
      <c r="B36" t="s">
        <v>766</v>
      </c>
      <c r="C36" s="417"/>
      <c r="D36" s="389"/>
      <c r="E36" s="355"/>
      <c r="F36" s="355"/>
      <c r="G36" s="355"/>
      <c r="H36" s="355"/>
      <c r="I36" s="355"/>
      <c r="J36" s="355"/>
      <c r="K36" s="355"/>
      <c r="L36" s="355"/>
      <c r="M36" s="355"/>
      <c r="N36" s="355"/>
      <c r="O36" s="355"/>
      <c r="P36" s="355"/>
      <c r="Q36" s="355"/>
      <c r="R36" s="355"/>
      <c r="S36" s="355"/>
    </row>
    <row r="38" ht="14.25">
      <c r="B38" t="s">
        <v>767</v>
      </c>
    </row>
    <row r="39" spans="2:3" ht="14.25">
      <c r="B39" s="419"/>
      <c r="C39" t="s">
        <v>762</v>
      </c>
    </row>
  </sheetData>
  <sheetProtection/>
  <mergeCells count="41">
    <mergeCell ref="C2:G2"/>
    <mergeCell ref="C3:G3"/>
    <mergeCell ref="B6:G6"/>
    <mergeCell ref="B7:G7"/>
    <mergeCell ref="B8:G8"/>
    <mergeCell ref="B10:C10"/>
    <mergeCell ref="D19:G19"/>
    <mergeCell ref="H19:K19"/>
    <mergeCell ref="L19:O19"/>
    <mergeCell ref="P19:S19"/>
    <mergeCell ref="B20:B23"/>
    <mergeCell ref="C20:C23"/>
    <mergeCell ref="P28:S28"/>
    <mergeCell ref="B29:B31"/>
    <mergeCell ref="C29:C31"/>
    <mergeCell ref="D29:E29"/>
    <mergeCell ref="H29:I29"/>
    <mergeCell ref="L29:M29"/>
    <mergeCell ref="P29:Q29"/>
    <mergeCell ref="N30:N31"/>
    <mergeCell ref="O30:O31"/>
    <mergeCell ref="N33:O33"/>
    <mergeCell ref="D28:G28"/>
    <mergeCell ref="H28:K28"/>
    <mergeCell ref="L28:O28"/>
    <mergeCell ref="F33:G33"/>
    <mergeCell ref="J33:K33"/>
    <mergeCell ref="F30:F31"/>
    <mergeCell ref="G30:G31"/>
    <mergeCell ref="J30:J31"/>
    <mergeCell ref="K30:K31"/>
    <mergeCell ref="R33:S33"/>
    <mergeCell ref="C34:C35"/>
    <mergeCell ref="R30:R31"/>
    <mergeCell ref="S30:S31"/>
    <mergeCell ref="B32:B35"/>
    <mergeCell ref="C32:C33"/>
    <mergeCell ref="F32:G32"/>
    <mergeCell ref="J32:K32"/>
    <mergeCell ref="N32:O32"/>
    <mergeCell ref="R32:S32"/>
  </mergeCells>
  <dataValidations count="23">
    <dataValidation type="list" allowBlank="1" showInputMessage="1" showErrorMessage="1" prompt="Select scale" sqref="G35 K35 O35">
      <formula1>$F$155:$F$158</formula1>
    </dataValidation>
    <dataValidation type="list" allowBlank="1" showInputMessage="1" showErrorMessage="1" prompt="Select scale" sqref="E35 I35 M35">
      <formula1>$D$151:$D$153</formula1>
    </dataValidation>
    <dataValidation type="list" allowBlank="1" showInputMessage="1" showErrorMessage="1" prompt="Select type" sqref="D35 H35 F33:G33 L35">
      <formula1>$D$147:$D$149</formula1>
    </dataValidation>
    <dataValidation type="list" allowBlank="1" showInputMessage="1" showErrorMessage="1" prompt="Select capacity level" sqref="G30 K30">
      <formula1>$F$155:$F$158</formula1>
    </dataValidation>
    <dataValidation type="list" allowBlank="1" showInputMessage="1" showErrorMessage="1" prompt="Select sector" sqref="F30 F35 J35 J30 N30 N35">
      <formula1>$J$146:$J$154</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type="list" allowBlank="1" showInputMessage="1" showErrorMessage="1" prompt="Please select from the drop-down list" error="Please select from the drop-down list" sqref="C14">
      <formula1>$C$156:$C$158</formula1>
    </dataValidation>
    <dataValidation type="decimal" allowBlank="1" showInputMessage="1" showErrorMessage="1" prompt="Please enter a number here" errorTitle="Invalid data" error="Please enter a number" sqref="E30 I30">
      <formula1>0</formula1>
      <formula2>9999999999</formula2>
    </dataValidation>
    <dataValidation type="decimal" allowBlank="1" showInputMessage="1" showErrorMessage="1" prompt="Enter total number of staff trained" errorTitle="Invalid data" error="Please enter a number" sqref="D33">
      <formula1>0</formula1>
      <formula2>9999999999</formula2>
    </dataValidation>
    <dataValidation type="decimal" allowBlank="1" showInputMessage="1" showErrorMessage="1" errorTitle="Invalid data" error="Please enter a number" sqref="Q30 P33 L33 H33 M30">
      <formula1>0</formula1>
      <formula2>9999999999</formula2>
    </dataValidation>
    <dataValidation type="decimal" allowBlank="1" showInputMessage="1" showErrorMessage="1" prompt="Enter a number here" errorTitle="Invalid data" error="Please enter a number between 0 and 9999999" sqref="E21:G21 I21:K21 Q21:S21 M21:O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31 I31 M31 M33 I33 E33 Q33 Q31 E22:E23 I22:I23 M22:M23 Q22:Q23">
      <formula1>0</formula1>
      <formula2>100</formula2>
    </dataValidation>
    <dataValidation type="list" allowBlank="1" showInputMessage="1" showErrorMessage="1" prompt="Select scale" sqref="S35">
      <formula1>$F$131:$F$134</formula1>
    </dataValidation>
    <dataValidation type="list" allowBlank="1" showInputMessage="1" showErrorMessage="1" prompt="Select scale" sqref="Q35">
      <formula1>$D$127:$D$129</formula1>
    </dataValidation>
    <dataValidation type="list" allowBlank="1" showInputMessage="1" showErrorMessage="1" prompt="Select capacity level" sqref="O30 S30">
      <formula1>$F$131:$F$134</formula1>
    </dataValidation>
    <dataValidation type="list" allowBlank="1" showInputMessage="1" showErrorMessage="1" prompt="Select sector" sqref="R35 R30">
      <formula1>$J$122:$J$130</formula1>
    </dataValidation>
    <dataValidation type="list" allowBlank="1" showInputMessage="1" showErrorMessage="1" prompt="Select type" sqref="R33:S33 P35 J33:K33 N33:O33">
      <formula1>$D$123:$D$125</formula1>
    </dataValidation>
    <dataValidation type="list" allowBlank="1" showInputMessage="1" showErrorMessage="1" prompt="Please select from the drop-down list" error="Please select the from the drop-down list&#10;" sqref="C24:C26 C18">
      <formula1>$J$123:$J$130</formula1>
    </dataValidation>
    <dataValidation allowBlank="1" showInputMessage="1" showErrorMessage="1" prompt="Please enter your project ID" sqref="C12"/>
    <dataValidation allowBlank="1" showInputMessage="1" showErrorMessage="1" prompt="Enter the name of the Implementing Entity&#10;" sqref="C13"/>
  </dataValidation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G22"/>
  <sheetViews>
    <sheetView zoomScalePageLayoutView="0" workbookViewId="0" topLeftCell="A1">
      <selection activeCell="A23" sqref="A23"/>
    </sheetView>
  </sheetViews>
  <sheetFormatPr defaultColWidth="10.8515625" defaultRowHeight="15"/>
  <sheetData>
    <row r="1" spans="1:7" ht="15" customHeight="1">
      <c r="A1" s="624" t="s">
        <v>763</v>
      </c>
      <c r="B1" s="624"/>
      <c r="C1" s="624"/>
      <c r="D1" s="624"/>
      <c r="E1" s="624"/>
      <c r="F1" s="624"/>
      <c r="G1" s="624"/>
    </row>
    <row r="2" spans="1:7" ht="14.25">
      <c r="A2" s="624"/>
      <c r="B2" s="624"/>
      <c r="C2" s="624"/>
      <c r="D2" s="624"/>
      <c r="E2" s="624"/>
      <c r="F2" s="624"/>
      <c r="G2" s="624"/>
    </row>
    <row r="3" spans="1:7" ht="14.25">
      <c r="A3" s="624"/>
      <c r="B3" s="624"/>
      <c r="C3" s="624"/>
      <c r="D3" s="624"/>
      <c r="E3" s="624"/>
      <c r="F3" s="624"/>
      <c r="G3" s="624"/>
    </row>
    <row r="4" spans="1:7" ht="14.25">
      <c r="A4" s="624"/>
      <c r="B4" s="624"/>
      <c r="C4" s="624"/>
      <c r="D4" s="624"/>
      <c r="E4" s="624"/>
      <c r="F4" s="624"/>
      <c r="G4" s="624"/>
    </row>
    <row r="5" spans="1:7" ht="14.25">
      <c r="A5" s="624"/>
      <c r="B5" s="624"/>
      <c r="C5" s="624"/>
      <c r="D5" s="624"/>
      <c r="E5" s="624"/>
      <c r="F5" s="624"/>
      <c r="G5" s="624"/>
    </row>
    <row r="6" spans="1:7" ht="14.25">
      <c r="A6" s="624"/>
      <c r="B6" s="624"/>
      <c r="C6" s="624"/>
      <c r="D6" s="624"/>
      <c r="E6" s="624"/>
      <c r="F6" s="624"/>
      <c r="G6" s="624"/>
    </row>
    <row r="7" spans="1:7" ht="14.25">
      <c r="A7" s="624"/>
      <c r="B7" s="624"/>
      <c r="C7" s="624"/>
      <c r="D7" s="624"/>
      <c r="E7" s="624"/>
      <c r="F7" s="624"/>
      <c r="G7" s="624"/>
    </row>
    <row r="8" spans="1:7" ht="14.25">
      <c r="A8" s="624"/>
      <c r="B8" s="624"/>
      <c r="C8" s="624"/>
      <c r="D8" s="624"/>
      <c r="E8" s="624"/>
      <c r="F8" s="624"/>
      <c r="G8" s="624"/>
    </row>
    <row r="9" spans="1:7" ht="14.25">
      <c r="A9" s="624"/>
      <c r="B9" s="624"/>
      <c r="C9" s="624"/>
      <c r="D9" s="624"/>
      <c r="E9" s="624"/>
      <c r="F9" s="624"/>
      <c r="G9" s="624"/>
    </row>
    <row r="10" spans="1:7" ht="14.25">
      <c r="A10" s="624"/>
      <c r="B10" s="624"/>
      <c r="C10" s="624"/>
      <c r="D10" s="624"/>
      <c r="E10" s="624"/>
      <c r="F10" s="624"/>
      <c r="G10" s="624"/>
    </row>
    <row r="11" spans="1:7" ht="14.25">
      <c r="A11" s="624"/>
      <c r="B11" s="624"/>
      <c r="C11" s="624"/>
      <c r="D11" s="624"/>
      <c r="E11" s="624"/>
      <c r="F11" s="624"/>
      <c r="G11" s="624"/>
    </row>
    <row r="12" spans="1:7" ht="14.25">
      <c r="A12" s="624"/>
      <c r="B12" s="624"/>
      <c r="C12" s="624"/>
      <c r="D12" s="624"/>
      <c r="E12" s="624"/>
      <c r="F12" s="624"/>
      <c r="G12" s="624"/>
    </row>
    <row r="13" spans="1:7" ht="14.25">
      <c r="A13" s="624"/>
      <c r="B13" s="624"/>
      <c r="C13" s="624"/>
      <c r="D13" s="624"/>
      <c r="E13" s="624"/>
      <c r="F13" s="624"/>
      <c r="G13" s="624"/>
    </row>
    <row r="14" spans="1:7" ht="14.25">
      <c r="A14" s="624"/>
      <c r="B14" s="624"/>
      <c r="C14" s="624"/>
      <c r="D14" s="624"/>
      <c r="E14" s="624"/>
      <c r="F14" s="624"/>
      <c r="G14" s="624"/>
    </row>
    <row r="15" spans="1:7" ht="14.25">
      <c r="A15" s="624"/>
      <c r="B15" s="624"/>
      <c r="C15" s="624"/>
      <c r="D15" s="624"/>
      <c r="E15" s="624"/>
      <c r="F15" s="624"/>
      <c r="G15" s="624"/>
    </row>
    <row r="16" spans="1:7" ht="14.25">
      <c r="A16" s="624"/>
      <c r="B16" s="624"/>
      <c r="C16" s="624"/>
      <c r="D16" s="624"/>
      <c r="E16" s="624"/>
      <c r="F16" s="624"/>
      <c r="G16" s="624"/>
    </row>
    <row r="17" spans="1:7" ht="14.25">
      <c r="A17" s="624"/>
      <c r="B17" s="624"/>
      <c r="C17" s="624"/>
      <c r="D17" s="624"/>
      <c r="E17" s="624"/>
      <c r="F17" s="624"/>
      <c r="G17" s="624"/>
    </row>
    <row r="18" spans="1:7" ht="14.25">
      <c r="A18" s="624"/>
      <c r="B18" s="624"/>
      <c r="C18" s="624"/>
      <c r="D18" s="624"/>
      <c r="E18" s="624"/>
      <c r="F18" s="624"/>
      <c r="G18" s="624"/>
    </row>
    <row r="19" spans="1:7" ht="14.25">
      <c r="A19" s="624"/>
      <c r="B19" s="624"/>
      <c r="C19" s="624"/>
      <c r="D19" s="624"/>
      <c r="E19" s="624"/>
      <c r="F19" s="624"/>
      <c r="G19" s="624"/>
    </row>
    <row r="20" spans="1:7" ht="14.25">
      <c r="A20" s="624"/>
      <c r="B20" s="624"/>
      <c r="C20" s="624"/>
      <c r="D20" s="624"/>
      <c r="E20" s="624"/>
      <c r="F20" s="624"/>
      <c r="G20" s="624"/>
    </row>
    <row r="21" spans="1:7" ht="14.25">
      <c r="A21" s="624"/>
      <c r="B21" s="624"/>
      <c r="C21" s="624"/>
      <c r="D21" s="624"/>
      <c r="E21" s="624"/>
      <c r="F21" s="624"/>
      <c r="G21" s="624"/>
    </row>
    <row r="22" spans="1:7" ht="14.25">
      <c r="A22" s="624"/>
      <c r="B22" s="624"/>
      <c r="C22" s="624"/>
      <c r="D22" s="624"/>
      <c r="E22" s="624"/>
      <c r="F22" s="624"/>
      <c r="G22" s="624"/>
    </row>
  </sheetData>
  <sheetProtection/>
  <mergeCells count="1">
    <mergeCell ref="A1:G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2016-11-01T17:14:36Z</cp:lastPrinted>
  <dcterms:created xsi:type="dcterms:W3CDTF">2010-11-30T14:15:01Z</dcterms:created>
  <dcterms:modified xsi:type="dcterms:W3CDTF">2018-08-24T21:47:11Z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54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http://wbdocsservices.worldbank.org/services?I4_SERVICE=VC&amp;I4_KEY=TF069013&amp;I4_DOCID=090224b085ff2882</vt:lpwstr>
  </property>
  <property fmtid="{D5CDD505-2E9C-101B-9397-08002B2CF9AE}" pid="9" name="UpdatedtoDB">
    <vt:lpwstr>Yes</vt:lpwstr>
  </property>
  <property fmtid="{D5CDD505-2E9C-101B-9397-08002B2CF9AE}" pid="10" name="WorkflowChangePath">
    <vt:lpwstr>6928cf46-c326-4255-ab09-b0d79a1ac86c,5;6928cf46-c326-4255-ab09-b0d79a1ac86c,7;6928cf46-c326-4255-ab09-b0d79a1ac86c,9;6928cf46-c326-4255-ab09-b0d79a1ac86c,11;6928cf46-c326-4255-ab09-b0d79a1ac86c,13;6928cf46-c326-4255-ab09-b0d79a1ac86c,15;6928cf46-c326-4255</vt:lpwstr>
  </property>
  <property fmtid="{D5CDD505-2E9C-101B-9397-08002B2CF9AE}" pid="11" name="DocAuthor_WBDocs">
    <vt:lpwstr>Adaptation Fund Board Secretariat</vt:lpwstr>
  </property>
  <property fmtid="{D5CDD505-2E9C-101B-9397-08002B2CF9AE}" pid="12" name="ApproverUPI_WBDocs">
    <vt:lpwstr>000384891</vt:lpwstr>
  </property>
  <property fmtid="{D5CDD505-2E9C-101B-9397-08002B2CF9AE}" pid="13" name="Fund_WBDocs">
    <vt:lpwstr>AF</vt:lpwstr>
  </property>
  <property fmtid="{D5CDD505-2E9C-101B-9397-08002B2CF9AE}" pid="14" name="DocumentType_WBDocs">
    <vt:lpwstr>Project Status Report</vt:lpwstr>
  </property>
  <property fmtid="{D5CDD505-2E9C-101B-9397-08002B2CF9AE}" pid="15" name="PublicDoc">
    <vt:lpwstr>Yes</vt:lpwstr>
  </property>
  <property fmtid="{D5CDD505-2E9C-101B-9397-08002B2CF9AE}" pid="16" name="ProjectStatus">
    <vt:lpwstr>Project Approved</vt:lpwstr>
  </property>
  <property fmtid="{D5CDD505-2E9C-101B-9397-08002B2CF9AE}" pid="17" name="SentToWBDocsPublic">
    <vt:lpwstr>Yes</vt:lpwstr>
  </property>
  <property fmtid="{D5CDD505-2E9C-101B-9397-08002B2CF9AE}" pid="18" name="WBDocsDocURLPublicOnly">
    <vt:lpwstr>http://pubdocs.worldbank.org/en/800501535657077507/54-For-web-PPR-2016-NorthEast-ARGENTINA-2016.xls</vt:lpwstr>
  </property>
</Properties>
</file>